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rsmith02\Documents\RFP-RFQ 2023\"/>
    </mc:Choice>
  </mc:AlternateContent>
  <bookViews>
    <workbookView xWindow="0" yWindow="1965" windowWidth="11400" windowHeight="5145" firstSheet="2" activeTab="2"/>
  </bookViews>
  <sheets>
    <sheet name="Program Cost at Current Staffin" sheetId="6" state="hidden" r:id="rId1"/>
    <sheet name="Program Cost W-Min Staff (A)" sheetId="12" state="hidden" r:id="rId2"/>
    <sheet name="Program Cost" sheetId="13" r:id="rId3"/>
    <sheet name="Narrative" sheetId="10" r:id="rId4"/>
    <sheet name="Administrative" sheetId="7" r:id="rId5"/>
    <sheet name="Funding " sheetId="15" state="hidden" r:id="rId6"/>
    <sheet name="Insurance" sheetId="14" state="hidden" r:id="rId7"/>
  </sheets>
  <definedNames>
    <definedName name="_xlnm.Print_Area" localSheetId="4">Administrative!$A$1:$AD$23</definedName>
    <definedName name="_xlnm.Print_Area" localSheetId="5">'Funding '!$A$1:$F$15</definedName>
    <definedName name="_xlnm.Print_Area" localSheetId="3">Narrative!$A$1:$J$38</definedName>
    <definedName name="_xlnm.Print_Area" localSheetId="2">'Program Cost'!$A$1:$AH$66</definedName>
    <definedName name="_xlnm.Print_Area" localSheetId="0">'Program Cost at Current Staffin'!$A$1:$AE$133</definedName>
  </definedNames>
  <calcPr calcId="162913"/>
</workbook>
</file>

<file path=xl/calcChain.xml><?xml version="1.0" encoding="utf-8"?>
<calcChain xmlns="http://schemas.openxmlformats.org/spreadsheetml/2006/main">
  <c r="G45" i="13" l="1"/>
  <c r="G44" i="13"/>
  <c r="G43" i="13"/>
  <c r="G42" i="13"/>
  <c r="G41" i="13"/>
  <c r="C44" i="13" l="1"/>
  <c r="C43" i="13"/>
  <c r="C42" i="13"/>
  <c r="C41" i="13"/>
  <c r="G40" i="13"/>
  <c r="G37" i="13"/>
  <c r="G36" i="13"/>
  <c r="G24" i="13"/>
  <c r="G21" i="13"/>
  <c r="G20" i="13"/>
  <c r="J6" i="10"/>
  <c r="I6" i="10"/>
  <c r="H6" i="10"/>
  <c r="G6" i="10" s="1"/>
  <c r="H5" i="10"/>
  <c r="I5" i="10" s="1"/>
  <c r="J5" i="10"/>
  <c r="B12" i="13" l="1"/>
  <c r="AI18" i="13" l="1"/>
  <c r="AI19" i="13"/>
  <c r="AI22" i="13"/>
  <c r="AI23" i="13"/>
  <c r="AI25" i="13"/>
  <c r="AI26" i="13"/>
  <c r="AI27" i="13"/>
  <c r="AI28" i="13"/>
  <c r="AI29" i="13"/>
  <c r="AI30" i="13"/>
  <c r="AI31" i="13"/>
  <c r="AI32" i="13"/>
  <c r="AI33" i="13"/>
  <c r="AI34" i="13"/>
  <c r="AI35" i="13"/>
  <c r="AI38" i="13"/>
  <c r="AI39" i="13"/>
  <c r="AI46" i="13"/>
  <c r="AI48" i="13"/>
  <c r="AI50" i="13"/>
  <c r="AI51" i="13"/>
  <c r="AI52" i="13"/>
  <c r="AI54" i="13"/>
  <c r="AI55" i="13"/>
  <c r="AI56" i="13"/>
  <c r="AI60" i="13"/>
  <c r="AI62" i="13"/>
  <c r="AI64" i="13"/>
  <c r="AI66" i="13"/>
  <c r="AI67" i="13"/>
  <c r="AG44" i="13"/>
  <c r="AG43" i="13"/>
  <c r="AG42" i="13"/>
  <c r="AG41" i="13"/>
  <c r="AG40" i="13"/>
  <c r="AG37" i="13"/>
  <c r="AG36" i="13"/>
  <c r="AG24" i="13"/>
  <c r="AG21" i="13"/>
  <c r="AG20" i="13"/>
  <c r="AG12" i="13"/>
  <c r="AG13" i="13"/>
  <c r="AG14" i="13"/>
  <c r="AG15" i="13"/>
  <c r="AH63" i="13" l="1"/>
  <c r="AH68" i="13" s="1"/>
  <c r="AH69" i="13" s="1"/>
  <c r="C10" i="10" l="1"/>
  <c r="AH45" i="13" l="1"/>
  <c r="B15" i="13" l="1"/>
  <c r="C15" i="13"/>
  <c r="D15" i="13"/>
  <c r="A15" i="13"/>
  <c r="J8" i="10" l="1"/>
  <c r="E15" i="13" s="1"/>
  <c r="H8" i="10"/>
  <c r="I8" i="10" s="1"/>
  <c r="G15" i="13" l="1"/>
  <c r="F15" i="13"/>
  <c r="G8" i="10"/>
  <c r="AA15" i="13" l="1"/>
  <c r="I15" i="13"/>
  <c r="K15" i="13" l="1"/>
  <c r="T15" i="13"/>
  <c r="Q15" i="13"/>
  <c r="N15" i="13"/>
  <c r="AD15" i="13" l="1"/>
  <c r="AH15" i="13" s="1"/>
  <c r="AI15" i="13" s="1"/>
  <c r="AI45" i="13"/>
  <c r="AG45" i="13" l="1"/>
  <c r="I16" i="10"/>
  <c r="I13" i="10"/>
  <c r="F15" i="15" l="1"/>
  <c r="B3" i="15"/>
  <c r="AA44" i="13" l="1"/>
  <c r="AA40" i="13"/>
  <c r="AA42" i="13"/>
  <c r="AA43" i="13"/>
  <c r="AA41" i="13"/>
  <c r="AA37" i="13"/>
  <c r="AA36" i="13"/>
  <c r="Q41" i="13"/>
  <c r="Q42" i="13"/>
  <c r="Q43" i="13"/>
  <c r="Q44" i="13"/>
  <c r="Q40" i="13"/>
  <c r="I20" i="10" l="1"/>
  <c r="I15" i="10"/>
  <c r="I14" i="10"/>
  <c r="J7" i="10"/>
  <c r="T43" i="13" l="1"/>
  <c r="T42" i="13"/>
  <c r="N43" i="13"/>
  <c r="N42" i="13"/>
  <c r="K43" i="13"/>
  <c r="K42" i="13"/>
  <c r="AD43" i="13" l="1"/>
  <c r="AH43" i="13"/>
  <c r="AI43" i="13" s="1"/>
  <c r="AD42" i="13"/>
  <c r="AH42" i="13" s="1"/>
  <c r="AI42" i="13" s="1"/>
  <c r="AG65" i="13" l="1"/>
  <c r="T37" i="13"/>
  <c r="Q37" i="13"/>
  <c r="N37" i="13"/>
  <c r="K37" i="13"/>
  <c r="K36" i="13"/>
  <c r="AD37" i="13" l="1"/>
  <c r="AH37" i="13" s="1"/>
  <c r="AI37" i="13" s="1"/>
  <c r="AA21" i="13"/>
  <c r="T21" i="13"/>
  <c r="Q21" i="13"/>
  <c r="N21" i="13"/>
  <c r="K21" i="13"/>
  <c r="K20" i="13"/>
  <c r="AD21" i="13" l="1"/>
  <c r="AH21" i="13"/>
  <c r="AI21" i="13" s="1"/>
  <c r="A12" i="13"/>
  <c r="A13" i="13"/>
  <c r="A14" i="13"/>
  <c r="G5" i="10" l="1"/>
  <c r="H7" i="10"/>
  <c r="G7" i="10" l="1"/>
  <c r="I7" i="10"/>
  <c r="G14" i="13"/>
  <c r="I14" i="13" s="1"/>
  <c r="C12" i="13"/>
  <c r="D12" i="13"/>
  <c r="E12" i="13"/>
  <c r="F12" i="13"/>
  <c r="B13" i="13"/>
  <c r="C13" i="13"/>
  <c r="D13" i="13"/>
  <c r="E13" i="13"/>
  <c r="F13" i="13"/>
  <c r="G13" i="13"/>
  <c r="I13" i="13" s="1"/>
  <c r="B14" i="13"/>
  <c r="C14" i="13"/>
  <c r="D14" i="13"/>
  <c r="E14" i="13"/>
  <c r="F14" i="13"/>
  <c r="I10" i="10" l="1"/>
  <c r="G12" i="13"/>
  <c r="I12" i="13" s="1"/>
  <c r="AA13" i="13"/>
  <c r="AA14" i="13"/>
  <c r="AA12" i="13" l="1"/>
  <c r="T12" i="13"/>
  <c r="Q12" i="13"/>
  <c r="N12" i="13"/>
  <c r="K12" i="13"/>
  <c r="T13" i="13"/>
  <c r="Q13" i="13"/>
  <c r="N13" i="13"/>
  <c r="K13" i="13"/>
  <c r="T14" i="13"/>
  <c r="Q14" i="13"/>
  <c r="N14" i="13"/>
  <c r="K14" i="13"/>
  <c r="AD14" i="13" l="1"/>
  <c r="AH14" i="13" s="1"/>
  <c r="AI14" i="13" s="1"/>
  <c r="AD13" i="13"/>
  <c r="AH13" i="13" s="1"/>
  <c r="AI13" i="13" s="1"/>
  <c r="AD12" i="13"/>
  <c r="AH12" i="13" s="1"/>
  <c r="AI12" i="13" s="1"/>
  <c r="T44" i="13"/>
  <c r="N44" i="13"/>
  <c r="K44" i="13"/>
  <c r="K41" i="13"/>
  <c r="AD44" i="13" l="1"/>
  <c r="AH44" i="13" s="1"/>
  <c r="AI44" i="13" l="1"/>
  <c r="AD34" i="13"/>
  <c r="AD33" i="13"/>
  <c r="AD28" i="13"/>
  <c r="AD26" i="13"/>
  <c r="AA34" i="13"/>
  <c r="AA33" i="13"/>
  <c r="AA28" i="13"/>
  <c r="AA26" i="13"/>
  <c r="AA24" i="13"/>
  <c r="T41" i="13"/>
  <c r="T40" i="13"/>
  <c r="T36" i="13"/>
  <c r="T34" i="13"/>
  <c r="T33" i="13"/>
  <c r="T28" i="13"/>
  <c r="T26" i="13"/>
  <c r="T24" i="13"/>
  <c r="Q36" i="13"/>
  <c r="Q34" i="13"/>
  <c r="Q33" i="13"/>
  <c r="Q28" i="13"/>
  <c r="Q26" i="13"/>
  <c r="Q24" i="13"/>
  <c r="N41" i="13"/>
  <c r="N40" i="13"/>
  <c r="N36" i="13"/>
  <c r="N34" i="13"/>
  <c r="N33" i="13"/>
  <c r="N28" i="13"/>
  <c r="N26" i="13"/>
  <c r="N24" i="13"/>
  <c r="K40" i="13"/>
  <c r="K24" i="13"/>
  <c r="AD36" i="13" l="1"/>
  <c r="AH36" i="13"/>
  <c r="AI36" i="13" s="1"/>
  <c r="AD24" i="13"/>
  <c r="AH24" i="13"/>
  <c r="AI24" i="13" s="1"/>
  <c r="AD40" i="13"/>
  <c r="AH40" i="13" s="1"/>
  <c r="AI40" i="13" s="1"/>
  <c r="AD41" i="13"/>
  <c r="AH41" i="13" s="1"/>
  <c r="AI41" i="13" s="1"/>
  <c r="I18" i="10"/>
  <c r="D17" i="13" l="1"/>
  <c r="F17" i="13" l="1"/>
  <c r="G17" i="13" l="1"/>
  <c r="I17" i="13" l="1"/>
  <c r="F10" i="14" l="1"/>
  <c r="D12" i="14"/>
  <c r="D11" i="14"/>
  <c r="D10" i="14"/>
  <c r="D9" i="14"/>
  <c r="D8" i="14"/>
  <c r="AI63" i="13" l="1"/>
  <c r="W21" i="7" l="1"/>
  <c r="N8" i="14" l="1"/>
  <c r="AF65" i="13" l="1"/>
  <c r="AB65" i="13"/>
  <c r="AC65" i="13"/>
  <c r="AE65" i="13"/>
  <c r="O59" i="13" l="1"/>
  <c r="AE59" i="13"/>
  <c r="AF59" i="13"/>
  <c r="Z58" i="13" l="1"/>
  <c r="U47" i="13" l="1"/>
  <c r="U49" i="13" s="1"/>
  <c r="X47" i="13"/>
  <c r="X49" i="13" s="1"/>
  <c r="Y47" i="13"/>
  <c r="Y49" i="13" s="1"/>
  <c r="Y53" i="13" l="1"/>
  <c r="Y57" i="13" s="1"/>
  <c r="Y58" i="13" s="1"/>
  <c r="U53" i="13"/>
  <c r="U57" i="13" s="1"/>
  <c r="U58" i="13" s="1"/>
  <c r="U59" i="13" s="1"/>
  <c r="U61" i="13" s="1"/>
  <c r="X53" i="13"/>
  <c r="X57" i="13" s="1"/>
  <c r="X58" i="13" s="1"/>
  <c r="X59" i="13" s="1"/>
  <c r="X61" i="13" s="1"/>
  <c r="Y59" i="13" l="1"/>
  <c r="Y61" i="13" s="1"/>
  <c r="Y65" i="13" s="1"/>
  <c r="H21" i="7" l="1"/>
  <c r="X65" i="13" l="1"/>
  <c r="U65" i="13" s="1"/>
  <c r="L57" i="13"/>
  <c r="L58" i="13" s="1"/>
  <c r="L53" i="13"/>
  <c r="L59" i="13" l="1"/>
  <c r="L61" i="13" s="1"/>
  <c r="R59" i="13"/>
  <c r="R61" i="13" s="1"/>
  <c r="O61" i="13"/>
  <c r="K16" i="13" l="1"/>
  <c r="N16" i="13"/>
  <c r="Q16" i="13"/>
  <c r="T16" i="13"/>
  <c r="AD16" i="13"/>
  <c r="K17" i="13" l="1"/>
  <c r="W16" i="13"/>
  <c r="AH16" i="13" s="1"/>
  <c r="V17" i="13"/>
  <c r="V20" i="13"/>
  <c r="V47" i="13" s="1"/>
  <c r="W24" i="13"/>
  <c r="V41" i="13"/>
  <c r="W41" i="13" s="1"/>
  <c r="AI16" i="13" l="1"/>
  <c r="AH17" i="13"/>
  <c r="AI17" i="13" s="1"/>
  <c r="V49" i="13"/>
  <c r="V53" i="13" s="1"/>
  <c r="V57" i="13" s="1"/>
  <c r="V58" i="13" s="1"/>
  <c r="V59" i="13" s="1"/>
  <c r="V61" i="13" s="1"/>
  <c r="V65" i="13" s="1"/>
  <c r="V36" i="13"/>
  <c r="V40" i="13" l="1"/>
  <c r="W40" i="13" s="1"/>
  <c r="W36" i="13"/>
  <c r="W17" i="13" l="1"/>
  <c r="T11" i="7" l="1"/>
  <c r="Z21" i="7"/>
  <c r="S22" i="7"/>
  <c r="T21" i="7"/>
  <c r="Q21" i="7"/>
  <c r="N21" i="7"/>
  <c r="K21" i="7"/>
  <c r="K34" i="13" l="1"/>
  <c r="K33" i="13"/>
  <c r="K28" i="13"/>
  <c r="K26" i="13"/>
  <c r="K47" i="13" l="1"/>
  <c r="K49" i="13" s="1"/>
  <c r="AE18" i="12"/>
  <c r="AE16" i="6" l="1"/>
  <c r="AE17" i="6"/>
  <c r="AE18" i="6"/>
  <c r="G22" i="6"/>
  <c r="E15" i="12"/>
  <c r="E16" i="12"/>
  <c r="E17" i="12"/>
  <c r="E18" i="12"/>
  <c r="E19" i="12"/>
  <c r="E14" i="12"/>
  <c r="Z18" i="12" l="1"/>
  <c r="N18" i="12"/>
  <c r="W18" i="12"/>
  <c r="K18" i="12"/>
  <c r="T18" i="12"/>
  <c r="H18" i="12"/>
  <c r="AC18" i="12"/>
  <c r="Q18" i="12"/>
  <c r="E15" i="6"/>
  <c r="E16" i="6"/>
  <c r="E17" i="6"/>
  <c r="E18" i="6"/>
  <c r="E19" i="6"/>
  <c r="E14" i="6"/>
  <c r="AF18" i="12" l="1"/>
  <c r="T18" i="6"/>
  <c r="H18" i="6"/>
  <c r="AC18" i="6"/>
  <c r="Q18" i="6"/>
  <c r="Z18" i="6"/>
  <c r="N18" i="6"/>
  <c r="W18" i="6"/>
  <c r="K18" i="6"/>
  <c r="Z17" i="6"/>
  <c r="T17" i="6"/>
  <c r="N17" i="6"/>
  <c r="AC17" i="6"/>
  <c r="W17" i="6"/>
  <c r="Q17" i="6"/>
  <c r="K17" i="6"/>
  <c r="T16" i="6"/>
  <c r="K16" i="6"/>
  <c r="Z16" i="6"/>
  <c r="N16" i="6"/>
  <c r="AC16" i="6"/>
  <c r="Q16" i="6"/>
  <c r="W16" i="6"/>
  <c r="H16" i="6"/>
  <c r="E22" i="12"/>
  <c r="D22" i="12"/>
  <c r="E22" i="6"/>
  <c r="D22" i="6"/>
  <c r="AF148" i="6"/>
  <c r="R142" i="6"/>
  <c r="O142" i="6"/>
  <c r="L142" i="6"/>
  <c r="I142" i="6"/>
  <c r="AH132" i="6"/>
  <c r="AF130" i="6"/>
  <c r="AH130" i="6" s="1"/>
  <c r="AF129" i="6"/>
  <c r="AH129" i="6" s="1"/>
  <c r="AF127" i="6"/>
  <c r="AH127" i="6" s="1"/>
  <c r="AF126" i="6"/>
  <c r="AH126" i="6" s="1"/>
  <c r="AC125" i="6"/>
  <c r="Q125" i="6"/>
  <c r="N125" i="6"/>
  <c r="K125" i="6"/>
  <c r="H125" i="6"/>
  <c r="AC124" i="6"/>
  <c r="Q124" i="6"/>
  <c r="N124" i="6"/>
  <c r="K124" i="6"/>
  <c r="H124" i="6"/>
  <c r="AH123" i="6"/>
  <c r="AF122" i="6"/>
  <c r="AH122" i="6" s="1"/>
  <c r="AF121" i="6"/>
  <c r="AH121" i="6" s="1"/>
  <c r="AF120" i="6"/>
  <c r="AH120" i="6" s="1"/>
  <c r="AF119" i="6"/>
  <c r="AH119" i="6" s="1"/>
  <c r="AF118" i="6"/>
  <c r="AH118" i="6" s="1"/>
  <c r="AF117" i="6"/>
  <c r="AH117" i="6" s="1"/>
  <c r="AF116" i="6"/>
  <c r="AH116" i="6" s="1"/>
  <c r="AF115" i="6"/>
  <c r="AH115" i="6" s="1"/>
  <c r="AH114" i="6"/>
  <c r="AF113" i="6"/>
  <c r="AH113" i="6" s="1"/>
  <c r="AF112" i="6"/>
  <c r="AH112" i="6" s="1"/>
  <c r="AF111" i="6"/>
  <c r="AH111" i="6" s="1"/>
  <c r="AF110" i="6"/>
  <c r="AH110" i="6" s="1"/>
  <c r="AF109" i="6"/>
  <c r="AH109" i="6" s="1"/>
  <c r="AF108" i="6"/>
  <c r="AH108" i="6" s="1"/>
  <c r="AF107" i="6"/>
  <c r="AH107" i="6" s="1"/>
  <c r="AF106" i="6"/>
  <c r="AH106" i="6" s="1"/>
  <c r="AF105" i="6"/>
  <c r="AH105" i="6" s="1"/>
  <c r="AF104" i="6"/>
  <c r="AH104" i="6" s="1"/>
  <c r="AF103" i="6"/>
  <c r="AH103" i="6" s="1"/>
  <c r="AH99" i="6"/>
  <c r="AH98" i="6"/>
  <c r="AF97" i="6"/>
  <c r="AH97" i="6" s="1"/>
  <c r="AC96" i="6"/>
  <c r="Q96" i="6"/>
  <c r="N96" i="6"/>
  <c r="K96" i="6"/>
  <c r="H96" i="6"/>
  <c r="AH95" i="6"/>
  <c r="AC95" i="6"/>
  <c r="Q95" i="6"/>
  <c r="N95" i="6"/>
  <c r="K95" i="6"/>
  <c r="H95" i="6"/>
  <c r="AC94" i="6"/>
  <c r="Q94" i="6"/>
  <c r="N94" i="6"/>
  <c r="K94" i="6"/>
  <c r="H94" i="6"/>
  <c r="AH93" i="6"/>
  <c r="AC92" i="6"/>
  <c r="Q92" i="6"/>
  <c r="N92" i="6"/>
  <c r="K92" i="6"/>
  <c r="H92" i="6"/>
  <c r="AH91" i="6"/>
  <c r="AF90" i="6"/>
  <c r="AH90" i="6" s="1"/>
  <c r="AF88" i="6"/>
  <c r="AH88" i="6" s="1"/>
  <c r="AF87" i="6"/>
  <c r="AH87" i="6" s="1"/>
  <c r="AC85" i="6"/>
  <c r="T85" i="6"/>
  <c r="Q85" i="6"/>
  <c r="N85" i="6"/>
  <c r="K85" i="6"/>
  <c r="H85" i="6"/>
  <c r="AF84" i="6"/>
  <c r="AH84" i="6" s="1"/>
  <c r="AH83" i="6"/>
  <c r="AC82" i="6"/>
  <c r="T82" i="6"/>
  <c r="Q82" i="6"/>
  <c r="N82" i="6"/>
  <c r="K82" i="6"/>
  <c r="H82" i="6"/>
  <c r="AH80" i="6"/>
  <c r="AC79" i="6"/>
  <c r="Q79" i="6"/>
  <c r="N79" i="6"/>
  <c r="K79" i="6"/>
  <c r="H79" i="6"/>
  <c r="AC78" i="6"/>
  <c r="Q78" i="6"/>
  <c r="N78" i="6"/>
  <c r="K78" i="6"/>
  <c r="H78" i="6"/>
  <c r="AF77" i="6"/>
  <c r="AH77" i="6" s="1"/>
  <c r="AF76" i="6"/>
  <c r="AH76" i="6" s="1"/>
  <c r="AF75" i="6"/>
  <c r="AH75" i="6" s="1"/>
  <c r="AF74" i="6"/>
  <c r="AH74" i="6" s="1"/>
  <c r="AC73" i="6"/>
  <c r="Q73" i="6"/>
  <c r="N73" i="6"/>
  <c r="K73" i="6"/>
  <c r="H73" i="6"/>
  <c r="AH72" i="6"/>
  <c r="AC71" i="6"/>
  <c r="Q71" i="6"/>
  <c r="N71" i="6"/>
  <c r="K71" i="6"/>
  <c r="H71" i="6"/>
  <c r="AC70" i="6"/>
  <c r="Q70" i="6"/>
  <c r="N70" i="6"/>
  <c r="K70" i="6"/>
  <c r="H70" i="6"/>
  <c r="AC69" i="6"/>
  <c r="Q69" i="6"/>
  <c r="N69" i="6"/>
  <c r="K69" i="6"/>
  <c r="H69" i="6"/>
  <c r="AH68" i="6"/>
  <c r="AF64" i="6"/>
  <c r="AH64" i="6" s="1"/>
  <c r="AH63" i="6"/>
  <c r="AC62" i="6"/>
  <c r="Q62" i="6"/>
  <c r="N62" i="6"/>
  <c r="K62" i="6"/>
  <c r="H62" i="6"/>
  <c r="Y59" i="6"/>
  <c r="Y60" i="6" s="1"/>
  <c r="V59" i="6"/>
  <c r="W59" i="6" s="1"/>
  <c r="S59" i="6"/>
  <c r="S60" i="6" s="1"/>
  <c r="P59" i="6"/>
  <c r="Q59" i="6" s="1"/>
  <c r="M59" i="6"/>
  <c r="N59" i="6" s="1"/>
  <c r="J59" i="6"/>
  <c r="K59" i="6" s="1"/>
  <c r="G59" i="6"/>
  <c r="G60" i="6" s="1"/>
  <c r="AH58" i="6"/>
  <c r="AC57" i="6"/>
  <c r="Q57" i="6"/>
  <c r="N57" i="6"/>
  <c r="K57" i="6"/>
  <c r="H57" i="6"/>
  <c r="AF56" i="6"/>
  <c r="AH56" i="6" s="1"/>
  <c r="AC55" i="6"/>
  <c r="Q55" i="6"/>
  <c r="N55" i="6"/>
  <c r="K55" i="6"/>
  <c r="H55" i="6"/>
  <c r="AF54" i="6"/>
  <c r="AH54" i="6" s="1"/>
  <c r="AF53" i="6"/>
  <c r="AH53" i="6" s="1"/>
  <c r="AF52" i="6"/>
  <c r="AH52" i="6" s="1"/>
  <c r="AF51" i="6"/>
  <c r="AH51" i="6" s="1"/>
  <c r="AB50" i="6"/>
  <c r="AB59" i="6" s="1"/>
  <c r="Y50" i="6"/>
  <c r="Z50" i="6" s="1"/>
  <c r="V50" i="6"/>
  <c r="W50" i="6" s="1"/>
  <c r="S50" i="6"/>
  <c r="T50" i="6" s="1"/>
  <c r="P50" i="6"/>
  <c r="Q50" i="6" s="1"/>
  <c r="M50" i="6"/>
  <c r="N50" i="6" s="1"/>
  <c r="J50" i="6"/>
  <c r="K50" i="6" s="1"/>
  <c r="G50" i="6"/>
  <c r="H50" i="6" s="1"/>
  <c r="AC49" i="6"/>
  <c r="Q49" i="6"/>
  <c r="N49" i="6"/>
  <c r="K49" i="6"/>
  <c r="H49" i="6"/>
  <c r="AF48" i="6"/>
  <c r="AH48" i="6" s="1"/>
  <c r="AF47" i="6"/>
  <c r="AH47" i="6" s="1"/>
  <c r="AC46" i="6"/>
  <c r="Q46" i="6"/>
  <c r="N46" i="6"/>
  <c r="K46" i="6"/>
  <c r="H46" i="6"/>
  <c r="AC45" i="6"/>
  <c r="Q45" i="6"/>
  <c r="N45" i="6"/>
  <c r="K45" i="6"/>
  <c r="H45" i="6"/>
  <c r="AF44" i="6"/>
  <c r="AF34" i="6"/>
  <c r="AF30" i="6"/>
  <c r="AF29" i="6"/>
  <c r="AF28" i="6"/>
  <c r="AF27" i="6"/>
  <c r="AF25" i="6"/>
  <c r="S22" i="6"/>
  <c r="T31" i="6" s="1"/>
  <c r="T37" i="6" s="1"/>
  <c r="M22" i="6"/>
  <c r="N31" i="6" s="1"/>
  <c r="N37" i="6" s="1"/>
  <c r="J22" i="6"/>
  <c r="K31" i="6" s="1"/>
  <c r="K37" i="6" s="1"/>
  <c r="H31" i="6"/>
  <c r="H37" i="6" s="1"/>
  <c r="AC21" i="6"/>
  <c r="Z21" i="6"/>
  <c r="W21" i="6"/>
  <c r="T21" i="6"/>
  <c r="Q21" i="6"/>
  <c r="N21" i="6"/>
  <c r="K21" i="6"/>
  <c r="H21" i="6"/>
  <c r="AC20" i="6"/>
  <c r="Z20" i="6"/>
  <c r="W20" i="6"/>
  <c r="T20" i="6"/>
  <c r="Q20" i="6"/>
  <c r="N20" i="6"/>
  <c r="K20" i="6"/>
  <c r="H20" i="6"/>
  <c r="AB22" i="6"/>
  <c r="AC31" i="6" s="1"/>
  <c r="AC37" i="6" s="1"/>
  <c r="V22" i="6"/>
  <c r="W31" i="6" s="1"/>
  <c r="W37" i="6" s="1"/>
  <c r="P22" i="6"/>
  <c r="Q31" i="6" s="1"/>
  <c r="Q37" i="6" s="1"/>
  <c r="AE19" i="6"/>
  <c r="N19" i="6"/>
  <c r="K19" i="6"/>
  <c r="AC19" i="6"/>
  <c r="R144" i="6"/>
  <c r="AE15" i="6"/>
  <c r="AC15" i="6"/>
  <c r="AE14" i="6"/>
  <c r="W14" i="6"/>
  <c r="AE11" i="6"/>
  <c r="AF96" i="6" l="1"/>
  <c r="AH96" i="6" s="1"/>
  <c r="AF18" i="6"/>
  <c r="AF16" i="6"/>
  <c r="N15" i="6"/>
  <c r="AC50" i="6"/>
  <c r="AF50" i="6" s="1"/>
  <c r="AH50" i="6" s="1"/>
  <c r="AF78" i="6"/>
  <c r="AH78" i="6" s="1"/>
  <c r="L144" i="6"/>
  <c r="W19" i="6"/>
  <c r="H19" i="6"/>
  <c r="Z19" i="6"/>
  <c r="AF62" i="6"/>
  <c r="AH62" i="6" s="1"/>
  <c r="AF73" i="6"/>
  <c r="AH73" i="6" s="1"/>
  <c r="T15" i="6"/>
  <c r="AF46" i="6"/>
  <c r="AH46" i="6" s="1"/>
  <c r="Z59" i="6"/>
  <c r="AF69" i="6"/>
  <c r="AH69" i="6" s="1"/>
  <c r="AF124" i="6"/>
  <c r="AH124" i="6" s="1"/>
  <c r="N14" i="6"/>
  <c r="H15" i="6"/>
  <c r="W15" i="6"/>
  <c r="AF55" i="6"/>
  <c r="AH55" i="6" s="1"/>
  <c r="T59" i="6"/>
  <c r="P60" i="6"/>
  <c r="P61" i="6" s="1"/>
  <c r="Q61" i="6" s="1"/>
  <c r="AF20" i="6"/>
  <c r="AF21" i="6"/>
  <c r="Y22" i="6"/>
  <c r="Z31" i="6" s="1"/>
  <c r="Z37" i="6" s="1"/>
  <c r="AF79" i="6"/>
  <c r="AH79" i="6" s="1"/>
  <c r="Z14" i="6"/>
  <c r="K15" i="6"/>
  <c r="Z15" i="6"/>
  <c r="H17" i="6"/>
  <c r="AF17" i="6" s="1"/>
  <c r="T19" i="6"/>
  <c r="AF57" i="6"/>
  <c r="AH57" i="6" s="1"/>
  <c r="J60" i="6"/>
  <c r="K60" i="6" s="1"/>
  <c r="AF71" i="6"/>
  <c r="AH71" i="6" s="1"/>
  <c r="AF85" i="6"/>
  <c r="AH85" i="6" s="1"/>
  <c r="I144" i="6"/>
  <c r="AF31" i="6"/>
  <c r="AF37" i="6" s="1"/>
  <c r="G65" i="6"/>
  <c r="G61" i="6"/>
  <c r="H61" i="6" s="1"/>
  <c r="H60" i="6"/>
  <c r="AF45" i="6"/>
  <c r="AH45" i="6" s="1"/>
  <c r="AB60" i="6"/>
  <c r="AC59" i="6"/>
  <c r="Y65" i="6"/>
  <c r="Y61" i="6"/>
  <c r="Z61" i="6" s="1"/>
  <c r="Z60" i="6"/>
  <c r="AC14" i="6"/>
  <c r="AF70" i="6"/>
  <c r="AH70" i="6" s="1"/>
  <c r="H14" i="6"/>
  <c r="T14" i="6"/>
  <c r="Q15" i="6"/>
  <c r="Q19" i="6"/>
  <c r="H59" i="6"/>
  <c r="M60" i="6"/>
  <c r="V60" i="6"/>
  <c r="AF94" i="6"/>
  <c r="AH94" i="6" s="1"/>
  <c r="AF125" i="6"/>
  <c r="AH125" i="6" s="1"/>
  <c r="Q14" i="6"/>
  <c r="AF49" i="6"/>
  <c r="AH49" i="6" s="1"/>
  <c r="S65" i="6"/>
  <c r="S61" i="6"/>
  <c r="T61" i="6" s="1"/>
  <c r="T60" i="6"/>
  <c r="K14" i="6"/>
  <c r="AH44" i="6"/>
  <c r="AF82" i="6"/>
  <c r="AH82" i="6" s="1"/>
  <c r="AF92" i="6"/>
  <c r="AH92" i="6" s="1"/>
  <c r="O144" i="6"/>
  <c r="AF148" i="12"/>
  <c r="R142" i="12"/>
  <c r="O142" i="12"/>
  <c r="L142" i="12"/>
  <c r="I142" i="12"/>
  <c r="AH132" i="12"/>
  <c r="AF130" i="12"/>
  <c r="AH130" i="12" s="1"/>
  <c r="AF129" i="12"/>
  <c r="AH129" i="12" s="1"/>
  <c r="AF127" i="12"/>
  <c r="AH127" i="12" s="1"/>
  <c r="AF126" i="12"/>
  <c r="AH126" i="12" s="1"/>
  <c r="AC125" i="12"/>
  <c r="Q125" i="12"/>
  <c r="N125" i="12"/>
  <c r="K125" i="12"/>
  <c r="H125" i="12"/>
  <c r="AC124" i="12"/>
  <c r="Q124" i="12"/>
  <c r="N124" i="12"/>
  <c r="K124" i="12"/>
  <c r="H124" i="12"/>
  <c r="AH123" i="12"/>
  <c r="AF122" i="12"/>
  <c r="AH122" i="12" s="1"/>
  <c r="AF121" i="12"/>
  <c r="AH121" i="12" s="1"/>
  <c r="AF120" i="12"/>
  <c r="AH120" i="12" s="1"/>
  <c r="AF119" i="12"/>
  <c r="AH119" i="12" s="1"/>
  <c r="AF118" i="12"/>
  <c r="AH118" i="12" s="1"/>
  <c r="AF117" i="12"/>
  <c r="AH117" i="12" s="1"/>
  <c r="AF116" i="12"/>
  <c r="AH116" i="12" s="1"/>
  <c r="AF115" i="12"/>
  <c r="AH115" i="12" s="1"/>
  <c r="AH114" i="12"/>
  <c r="AF113" i="12"/>
  <c r="AH113" i="12" s="1"/>
  <c r="AF112" i="12"/>
  <c r="AH112" i="12" s="1"/>
  <c r="AF111" i="12"/>
  <c r="AH111" i="12" s="1"/>
  <c r="AF110" i="12"/>
  <c r="AH110" i="12" s="1"/>
  <c r="AF109" i="12"/>
  <c r="AH109" i="12" s="1"/>
  <c r="AF108" i="12"/>
  <c r="AH108" i="12" s="1"/>
  <c r="AF107" i="12"/>
  <c r="AH107" i="12" s="1"/>
  <c r="AF106" i="12"/>
  <c r="AH106" i="12" s="1"/>
  <c r="AF105" i="12"/>
  <c r="AH105" i="12" s="1"/>
  <c r="AF104" i="12"/>
  <c r="AH104" i="12" s="1"/>
  <c r="AF103" i="12"/>
  <c r="AH103" i="12" s="1"/>
  <c r="AH99" i="12"/>
  <c r="AH98" i="12"/>
  <c r="AF97" i="12"/>
  <c r="AH97" i="12" s="1"/>
  <c r="AC96" i="12"/>
  <c r="Q96" i="12"/>
  <c r="N96" i="12"/>
  <c r="K96" i="12"/>
  <c r="H96" i="12"/>
  <c r="AH95" i="12"/>
  <c r="AC95" i="12"/>
  <c r="Q95" i="12"/>
  <c r="N95" i="12"/>
  <c r="K95" i="12"/>
  <c r="H95" i="12"/>
  <c r="AC94" i="12"/>
  <c r="Q94" i="12"/>
  <c r="N94" i="12"/>
  <c r="K94" i="12"/>
  <c r="H94" i="12"/>
  <c r="AH93" i="12"/>
  <c r="AC92" i="12"/>
  <c r="Q92" i="12"/>
  <c r="N92" i="12"/>
  <c r="K92" i="12"/>
  <c r="H92" i="12"/>
  <c r="AH91" i="12"/>
  <c r="AF90" i="12"/>
  <c r="AH90" i="12" s="1"/>
  <c r="AF88" i="12"/>
  <c r="AH88" i="12" s="1"/>
  <c r="AF87" i="12"/>
  <c r="AH87" i="12" s="1"/>
  <c r="AC85" i="12"/>
  <c r="T85" i="12"/>
  <c r="Q85" i="12"/>
  <c r="N85" i="12"/>
  <c r="K85" i="12"/>
  <c r="H85" i="12"/>
  <c r="AF84" i="12"/>
  <c r="AH84" i="12" s="1"/>
  <c r="AH83" i="12"/>
  <c r="AC82" i="12"/>
  <c r="T82" i="12"/>
  <c r="Q82" i="12"/>
  <c r="N82" i="12"/>
  <c r="K82" i="12"/>
  <c r="H82" i="12"/>
  <c r="AH80" i="12"/>
  <c r="AC79" i="12"/>
  <c r="Q79" i="12"/>
  <c r="N79" i="12"/>
  <c r="K79" i="12"/>
  <c r="H79" i="12"/>
  <c r="AC78" i="12"/>
  <c r="Q78" i="12"/>
  <c r="N78" i="12"/>
  <c r="K78" i="12"/>
  <c r="H78" i="12"/>
  <c r="AF77" i="12"/>
  <c r="AH77" i="12" s="1"/>
  <c r="AF76" i="12"/>
  <c r="AH76" i="12" s="1"/>
  <c r="AF75" i="12"/>
  <c r="AH75" i="12" s="1"/>
  <c r="AF74" i="12"/>
  <c r="AH74" i="12" s="1"/>
  <c r="AC73" i="12"/>
  <c r="Q73" i="12"/>
  <c r="N73" i="12"/>
  <c r="K73" i="12"/>
  <c r="H73" i="12"/>
  <c r="AH72" i="12"/>
  <c r="AC71" i="12"/>
  <c r="Q71" i="12"/>
  <c r="N71" i="12"/>
  <c r="K71" i="12"/>
  <c r="H71" i="12"/>
  <c r="AC70" i="12"/>
  <c r="Q70" i="12"/>
  <c r="N70" i="12"/>
  <c r="K70" i="12"/>
  <c r="H70" i="12"/>
  <c r="AC69" i="12"/>
  <c r="Q69" i="12"/>
  <c r="N69" i="12"/>
  <c r="K69" i="12"/>
  <c r="H69" i="12"/>
  <c r="AH68" i="12"/>
  <c r="AF64" i="12"/>
  <c r="AH64" i="12" s="1"/>
  <c r="AH63" i="12"/>
  <c r="AC62" i="12"/>
  <c r="Q62" i="12"/>
  <c r="N62" i="12"/>
  <c r="K62" i="12"/>
  <c r="H62" i="12"/>
  <c r="Y59" i="12"/>
  <c r="Y60" i="12" s="1"/>
  <c r="V59" i="12"/>
  <c r="V60" i="12" s="1"/>
  <c r="W60" i="12" s="1"/>
  <c r="S59" i="12"/>
  <c r="S60" i="12" s="1"/>
  <c r="P59" i="12"/>
  <c r="P60" i="12" s="1"/>
  <c r="Q60" i="12" s="1"/>
  <c r="M59" i="12"/>
  <c r="M60" i="12" s="1"/>
  <c r="J59" i="12"/>
  <c r="J60" i="12" s="1"/>
  <c r="K60" i="12" s="1"/>
  <c r="G59" i="12"/>
  <c r="G60" i="12" s="1"/>
  <c r="AH58" i="12"/>
  <c r="AC57" i="12"/>
  <c r="Q57" i="12"/>
  <c r="N57" i="12"/>
  <c r="K57" i="12"/>
  <c r="H57" i="12"/>
  <c r="AF56" i="12"/>
  <c r="AH56" i="12" s="1"/>
  <c r="AC55" i="12"/>
  <c r="Q55" i="12"/>
  <c r="N55" i="12"/>
  <c r="K55" i="12"/>
  <c r="H55" i="12"/>
  <c r="AF54" i="12"/>
  <c r="AH54" i="12" s="1"/>
  <c r="AF53" i="12"/>
  <c r="AH53" i="12" s="1"/>
  <c r="AF52" i="12"/>
  <c r="AH52" i="12" s="1"/>
  <c r="AF51" i="12"/>
  <c r="AH51" i="12" s="1"/>
  <c r="AB50" i="12"/>
  <c r="Y50" i="12"/>
  <c r="Z50" i="12" s="1"/>
  <c r="V50" i="12"/>
  <c r="W50" i="12" s="1"/>
  <c r="S50" i="12"/>
  <c r="T50" i="12" s="1"/>
  <c r="P50" i="12"/>
  <c r="Q50" i="12" s="1"/>
  <c r="M50" i="12"/>
  <c r="N50" i="12" s="1"/>
  <c r="J50" i="12"/>
  <c r="K50" i="12" s="1"/>
  <c r="G50" i="12"/>
  <c r="H50" i="12" s="1"/>
  <c r="AC49" i="12"/>
  <c r="Q49" i="12"/>
  <c r="N49" i="12"/>
  <c r="K49" i="12"/>
  <c r="H49" i="12"/>
  <c r="AF48" i="12"/>
  <c r="AH48" i="12" s="1"/>
  <c r="AF47" i="12"/>
  <c r="AH47" i="12" s="1"/>
  <c r="AC46" i="12"/>
  <c r="Q46" i="12"/>
  <c r="N46" i="12"/>
  <c r="K46" i="12"/>
  <c r="H46" i="12"/>
  <c r="AC45" i="12"/>
  <c r="Q45" i="12"/>
  <c r="N45" i="12"/>
  <c r="K45" i="12"/>
  <c r="H45" i="12"/>
  <c r="AF44" i="12"/>
  <c r="AH44" i="12" s="1"/>
  <c r="AF34" i="12"/>
  <c r="AF30" i="12"/>
  <c r="AF29" i="12"/>
  <c r="AF28" i="12"/>
  <c r="AF27" i="12"/>
  <c r="AF25" i="12"/>
  <c r="M22" i="12"/>
  <c r="N31" i="12" s="1"/>
  <c r="N37" i="12" s="1"/>
  <c r="J22" i="12"/>
  <c r="K31" i="12" s="1"/>
  <c r="K37" i="12" s="1"/>
  <c r="G22" i="12"/>
  <c r="H31" i="12" s="1"/>
  <c r="AC21" i="12"/>
  <c r="Z21" i="12"/>
  <c r="W21" i="12"/>
  <c r="T21" i="12"/>
  <c r="Q21" i="12"/>
  <c r="N21" i="12"/>
  <c r="K21" i="12"/>
  <c r="H21" i="12"/>
  <c r="AC20" i="12"/>
  <c r="Z20" i="12"/>
  <c r="W20" i="12"/>
  <c r="T20" i="12"/>
  <c r="Q20" i="12"/>
  <c r="N20" i="12"/>
  <c r="K20" i="12"/>
  <c r="H20" i="12"/>
  <c r="AB22" i="12"/>
  <c r="AC31" i="12" s="1"/>
  <c r="AC37" i="12" s="1"/>
  <c r="Y22" i="12"/>
  <c r="Z31" i="12" s="1"/>
  <c r="Z37" i="12" s="1"/>
  <c r="V22" i="12"/>
  <c r="W31" i="12" s="1"/>
  <c r="W37" i="12" s="1"/>
  <c r="S22" i="12"/>
  <c r="T31" i="12" s="1"/>
  <c r="T37" i="12" s="1"/>
  <c r="P22" i="12"/>
  <c r="Q31" i="12" s="1"/>
  <c r="Q37" i="12" s="1"/>
  <c r="AE19" i="12"/>
  <c r="Z19" i="12"/>
  <c r="AE17" i="12"/>
  <c r="AC17" i="12"/>
  <c r="AE16" i="12"/>
  <c r="AC16" i="12"/>
  <c r="AE15" i="12"/>
  <c r="AC15" i="12"/>
  <c r="AE14" i="12"/>
  <c r="Z14" i="12"/>
  <c r="AE11" i="12"/>
  <c r="J65" i="6" l="1"/>
  <c r="K22" i="6"/>
  <c r="W22" i="6"/>
  <c r="AF92" i="12"/>
  <c r="AH92" i="12" s="1"/>
  <c r="AF19" i="6"/>
  <c r="T22" i="6"/>
  <c r="N22" i="6"/>
  <c r="AF125" i="12"/>
  <c r="AH125" i="12" s="1"/>
  <c r="AF78" i="12"/>
  <c r="AH78" i="12" s="1"/>
  <c r="AF82" i="12"/>
  <c r="AH82" i="12" s="1"/>
  <c r="H59" i="12"/>
  <c r="Z59" i="12"/>
  <c r="AF96" i="12"/>
  <c r="AH96" i="12" s="1"/>
  <c r="AF124" i="12"/>
  <c r="AH124" i="12" s="1"/>
  <c r="N59" i="12"/>
  <c r="T59" i="12"/>
  <c r="AF20" i="12"/>
  <c r="AF21" i="12"/>
  <c r="AF55" i="12"/>
  <c r="AH55" i="12" s="1"/>
  <c r="K59" i="12"/>
  <c r="Q59" i="12"/>
  <c r="W59" i="12"/>
  <c r="Q14" i="12"/>
  <c r="Z22" i="6"/>
  <c r="P65" i="6"/>
  <c r="Q60" i="6"/>
  <c r="J61" i="6"/>
  <c r="K61" i="6" s="1"/>
  <c r="AF59" i="6"/>
  <c r="AH59" i="6" s="1"/>
  <c r="AF15" i="6"/>
  <c r="AE22" i="6"/>
  <c r="J66" i="6"/>
  <c r="K65" i="6"/>
  <c r="Q22" i="6"/>
  <c r="AF14" i="6"/>
  <c r="H22" i="6"/>
  <c r="T65" i="6"/>
  <c r="S66" i="6"/>
  <c r="W60" i="6"/>
  <c r="V65" i="6"/>
  <c r="V61" i="6"/>
  <c r="W61" i="6" s="1"/>
  <c r="AB65" i="6"/>
  <c r="AB61" i="6"/>
  <c r="AC61" i="6" s="1"/>
  <c r="AC60" i="6"/>
  <c r="H65" i="6"/>
  <c r="G66" i="6"/>
  <c r="Z65" i="6"/>
  <c r="Y66" i="6"/>
  <c r="M65" i="6"/>
  <c r="M61" i="6"/>
  <c r="N61" i="6" s="1"/>
  <c r="N60" i="6"/>
  <c r="AC22" i="6"/>
  <c r="K15" i="12"/>
  <c r="N16" i="12"/>
  <c r="Q15" i="12"/>
  <c r="Q19" i="12"/>
  <c r="T16" i="12"/>
  <c r="W16" i="12"/>
  <c r="W15" i="12"/>
  <c r="H16" i="12"/>
  <c r="H15" i="12"/>
  <c r="K16" i="12"/>
  <c r="Z16" i="12"/>
  <c r="G65" i="12"/>
  <c r="G61" i="12"/>
  <c r="H61" i="12" s="1"/>
  <c r="S65" i="12"/>
  <c r="S61" i="12"/>
  <c r="T61" i="12" s="1"/>
  <c r="W14" i="12"/>
  <c r="K17" i="12"/>
  <c r="Z17" i="12"/>
  <c r="T60" i="12"/>
  <c r="K14" i="12"/>
  <c r="Z15" i="12"/>
  <c r="N15" i="12"/>
  <c r="T15" i="12"/>
  <c r="N17" i="12"/>
  <c r="H19" i="12"/>
  <c r="AF45" i="12"/>
  <c r="AH45" i="12" s="1"/>
  <c r="AF49" i="12"/>
  <c r="AH49" i="12" s="1"/>
  <c r="H60" i="12"/>
  <c r="AF62" i="12"/>
  <c r="AH62" i="12" s="1"/>
  <c r="AF85" i="12"/>
  <c r="AH85" i="12" s="1"/>
  <c r="R144" i="12"/>
  <c r="O144" i="12"/>
  <c r="T17" i="12"/>
  <c r="H17" i="12"/>
  <c r="L144" i="12"/>
  <c r="W17" i="12"/>
  <c r="H37" i="12"/>
  <c r="AF31" i="12"/>
  <c r="AE22" i="12"/>
  <c r="M65" i="12"/>
  <c r="M61" i="12"/>
  <c r="N61" i="12" s="1"/>
  <c r="N60" i="12"/>
  <c r="Y65" i="12"/>
  <c r="Y61" i="12"/>
  <c r="Z61" i="12" s="1"/>
  <c r="Z60" i="12"/>
  <c r="T14" i="12"/>
  <c r="H14" i="12"/>
  <c r="W19" i="12"/>
  <c r="K19" i="12"/>
  <c r="T19" i="12"/>
  <c r="N14" i="12"/>
  <c r="AC14" i="12"/>
  <c r="Q17" i="12"/>
  <c r="N19" i="12"/>
  <c r="AC19" i="12"/>
  <c r="AF46" i="12"/>
  <c r="AH46" i="12" s="1"/>
  <c r="AF57" i="12"/>
  <c r="AH57" i="12" s="1"/>
  <c r="AF70" i="12"/>
  <c r="AH70" i="12" s="1"/>
  <c r="I144" i="12"/>
  <c r="Q16" i="12"/>
  <c r="J65" i="12"/>
  <c r="J61" i="12"/>
  <c r="K61" i="12" s="1"/>
  <c r="P65" i="12"/>
  <c r="P61" i="12"/>
  <c r="Q61" i="12" s="1"/>
  <c r="V65" i="12"/>
  <c r="V61" i="12"/>
  <c r="W61" i="12" s="1"/>
  <c r="AF73" i="12"/>
  <c r="AH73" i="12" s="1"/>
  <c r="AF79" i="12"/>
  <c r="AH79" i="12" s="1"/>
  <c r="AC50" i="12"/>
  <c r="AF50" i="12" s="1"/>
  <c r="AH50" i="12" s="1"/>
  <c r="AB59" i="12"/>
  <c r="AF69" i="12"/>
  <c r="AH69" i="12" s="1"/>
  <c r="AF71" i="12"/>
  <c r="AH71" i="12" s="1"/>
  <c r="AF94" i="12"/>
  <c r="AH94" i="12" s="1"/>
  <c r="AF60" i="6" l="1"/>
  <c r="AH60" i="6" s="1"/>
  <c r="AF16" i="12"/>
  <c r="AF61" i="6"/>
  <c r="AH61" i="6" s="1"/>
  <c r="Q65" i="6"/>
  <c r="P66" i="6"/>
  <c r="J81" i="6"/>
  <c r="J67" i="6"/>
  <c r="K67" i="6" s="1"/>
  <c r="K66" i="6"/>
  <c r="Y67" i="6"/>
  <c r="Z67" i="6" s="1"/>
  <c r="Y81" i="6"/>
  <c r="Z66" i="6"/>
  <c r="AF22" i="6"/>
  <c r="V66" i="6"/>
  <c r="W65" i="6"/>
  <c r="M66" i="6"/>
  <c r="N65" i="6"/>
  <c r="G67" i="6"/>
  <c r="H67" i="6" s="1"/>
  <c r="G81" i="6"/>
  <c r="H66" i="6"/>
  <c r="AB66" i="6"/>
  <c r="AC65" i="6"/>
  <c r="S67" i="6"/>
  <c r="T67" i="6" s="1"/>
  <c r="S81" i="6"/>
  <c r="T66" i="6"/>
  <c r="Q22" i="12"/>
  <c r="Z22" i="12"/>
  <c r="AF15" i="12"/>
  <c r="N22" i="12"/>
  <c r="AF14" i="12"/>
  <c r="H22" i="12"/>
  <c r="AF19" i="12"/>
  <c r="K22" i="12"/>
  <c r="W22" i="12"/>
  <c r="G66" i="12"/>
  <c r="H65" i="12"/>
  <c r="P66" i="12"/>
  <c r="Q65" i="12"/>
  <c r="T22" i="12"/>
  <c r="V66" i="12"/>
  <c r="W65" i="12"/>
  <c r="J66" i="12"/>
  <c r="K65" i="12"/>
  <c r="M66" i="12"/>
  <c r="N65" i="12"/>
  <c r="Y66" i="12"/>
  <c r="Z65" i="12"/>
  <c r="AB60" i="12"/>
  <c r="AC59" i="12"/>
  <c r="AF59" i="12" s="1"/>
  <c r="AH59" i="12" s="1"/>
  <c r="AC22" i="12"/>
  <c r="AF17" i="12"/>
  <c r="S66" i="12"/>
  <c r="T65" i="12"/>
  <c r="Q66" i="6" l="1"/>
  <c r="P67" i="6"/>
  <c r="Q67" i="6" s="1"/>
  <c r="P81" i="6"/>
  <c r="G86" i="6"/>
  <c r="H81" i="6"/>
  <c r="N23" i="6"/>
  <c r="T23" i="6"/>
  <c r="E37" i="6"/>
  <c r="K23" i="6"/>
  <c r="W23" i="6"/>
  <c r="Z23" i="6"/>
  <c r="J86" i="6"/>
  <c r="K81" i="6"/>
  <c r="AF65" i="6"/>
  <c r="AC23" i="6"/>
  <c r="Q23" i="6"/>
  <c r="AC66" i="6"/>
  <c r="AB67" i="6"/>
  <c r="AC67" i="6" s="1"/>
  <c r="AB81" i="6"/>
  <c r="V81" i="6"/>
  <c r="W66" i="6"/>
  <c r="V67" i="6"/>
  <c r="W67" i="6" s="1"/>
  <c r="S86" i="6"/>
  <c r="T86" i="6" s="1"/>
  <c r="T81" i="6"/>
  <c r="S89" i="6"/>
  <c r="M67" i="6"/>
  <c r="N67" i="6" s="1"/>
  <c r="M81" i="6"/>
  <c r="N66" i="6"/>
  <c r="Y86" i="6"/>
  <c r="Z81" i="6"/>
  <c r="H23" i="6"/>
  <c r="AF22" i="12"/>
  <c r="Q23" i="12" s="1"/>
  <c r="S67" i="12"/>
  <c r="T67" i="12" s="1"/>
  <c r="T66" i="12"/>
  <c r="S81" i="12"/>
  <c r="AB65" i="12"/>
  <c r="AB61" i="12"/>
  <c r="AC61" i="12" s="1"/>
  <c r="AF61" i="12" s="1"/>
  <c r="AH61" i="12" s="1"/>
  <c r="AC60" i="12"/>
  <c r="AF60" i="12" s="1"/>
  <c r="AH60" i="12" s="1"/>
  <c r="J67" i="12"/>
  <c r="K67" i="12" s="1"/>
  <c r="J81" i="12"/>
  <c r="K66" i="12"/>
  <c r="P67" i="12"/>
  <c r="Q67" i="12" s="1"/>
  <c r="Q66" i="12"/>
  <c r="P81" i="12"/>
  <c r="Y67" i="12"/>
  <c r="Z67" i="12" s="1"/>
  <c r="Y81" i="12"/>
  <c r="Z66" i="12"/>
  <c r="M67" i="12"/>
  <c r="N67" i="12" s="1"/>
  <c r="M81" i="12"/>
  <c r="N66" i="12"/>
  <c r="V67" i="12"/>
  <c r="W67" i="12" s="1"/>
  <c r="V81" i="12"/>
  <c r="W66" i="12"/>
  <c r="G67" i="12"/>
  <c r="H67" i="12" s="1"/>
  <c r="G81" i="12"/>
  <c r="H66" i="12"/>
  <c r="K23" i="12" l="1"/>
  <c r="H23" i="12"/>
  <c r="T23" i="12"/>
  <c r="E37" i="12"/>
  <c r="AF66" i="6"/>
  <c r="AH66" i="6" s="1"/>
  <c r="AF67" i="6"/>
  <c r="AH67" i="6" s="1"/>
  <c r="Q81" i="6"/>
  <c r="P86" i="6"/>
  <c r="Y89" i="6"/>
  <c r="Z86" i="6"/>
  <c r="V86" i="6"/>
  <c r="W81" i="6"/>
  <c r="AH65" i="6"/>
  <c r="J89" i="6"/>
  <c r="K86" i="6"/>
  <c r="G89" i="6"/>
  <c r="H86" i="6"/>
  <c r="M86" i="6"/>
  <c r="N81" i="6"/>
  <c r="T89" i="6"/>
  <c r="S128" i="6"/>
  <c r="T128" i="6" s="1"/>
  <c r="AC81" i="6"/>
  <c r="AB86" i="6"/>
  <c r="N23" i="12"/>
  <c r="AC23" i="12"/>
  <c r="Z23" i="12"/>
  <c r="W23" i="12"/>
  <c r="Y86" i="12"/>
  <c r="Z81" i="12"/>
  <c r="AB66" i="12"/>
  <c r="AC65" i="12"/>
  <c r="M86" i="12"/>
  <c r="N81" i="12"/>
  <c r="S86" i="12"/>
  <c r="T86" i="12" s="1"/>
  <c r="T81" i="12"/>
  <c r="S89" i="12"/>
  <c r="V86" i="12"/>
  <c r="W81" i="12"/>
  <c r="G86" i="12"/>
  <c r="H81" i="12"/>
  <c r="P86" i="12"/>
  <c r="Q81" i="12"/>
  <c r="J86" i="12"/>
  <c r="K81" i="12"/>
  <c r="T131" i="6" l="1"/>
  <c r="T133" i="6" s="1"/>
  <c r="T138" i="6" s="1"/>
  <c r="T142" i="6" s="1"/>
  <c r="T144" i="6" s="1"/>
  <c r="T146" i="6" s="1"/>
  <c r="T150" i="6" s="1"/>
  <c r="AF81" i="6"/>
  <c r="AH81" i="6" s="1"/>
  <c r="P89" i="6"/>
  <c r="Q86" i="6"/>
  <c r="AB89" i="6"/>
  <c r="AC89" i="6" s="1"/>
  <c r="AB128" i="6"/>
  <c r="AC128" i="6" s="1"/>
  <c r="AC86" i="6"/>
  <c r="H89" i="6"/>
  <c r="G128" i="6"/>
  <c r="H128" i="6" s="1"/>
  <c r="Z89" i="6"/>
  <c r="Y128" i="6"/>
  <c r="Z128" i="6" s="1"/>
  <c r="N86" i="6"/>
  <c r="M89" i="6"/>
  <c r="J128" i="6"/>
  <c r="K128" i="6" s="1"/>
  <c r="K89" i="6"/>
  <c r="V89" i="6"/>
  <c r="W86" i="6"/>
  <c r="V89" i="12"/>
  <c r="W86" i="12"/>
  <c r="AF65" i="12"/>
  <c r="J89" i="12"/>
  <c r="K86" i="12"/>
  <c r="AB67" i="12"/>
  <c r="AC67" i="12" s="1"/>
  <c r="AF67" i="12" s="1"/>
  <c r="AH67" i="12" s="1"/>
  <c r="AC66" i="12"/>
  <c r="AF66" i="12" s="1"/>
  <c r="AH66" i="12" s="1"/>
  <c r="AB81" i="12"/>
  <c r="G89" i="12"/>
  <c r="H86" i="12"/>
  <c r="P89" i="12"/>
  <c r="Q86" i="12"/>
  <c r="S128" i="12"/>
  <c r="T128" i="12" s="1"/>
  <c r="T89" i="12"/>
  <c r="M89" i="12"/>
  <c r="N86" i="12"/>
  <c r="Y89" i="12"/>
  <c r="Z86" i="12"/>
  <c r="AF86" i="6" l="1"/>
  <c r="P128" i="6"/>
  <c r="Q128" i="6" s="1"/>
  <c r="Q89" i="6"/>
  <c r="K131" i="6"/>
  <c r="K133" i="6" s="1"/>
  <c r="K138" i="6" s="1"/>
  <c r="K142" i="6" s="1"/>
  <c r="K144" i="6" s="1"/>
  <c r="K146" i="6" s="1"/>
  <c r="K150" i="6" s="1"/>
  <c r="AH86" i="6"/>
  <c r="N89" i="6"/>
  <c r="M128" i="6"/>
  <c r="N128" i="6" s="1"/>
  <c r="V128" i="6"/>
  <c r="W128" i="6" s="1"/>
  <c r="W89" i="6"/>
  <c r="Z131" i="6"/>
  <c r="Z133" i="6" s="1"/>
  <c r="Z138" i="6" s="1"/>
  <c r="Z142" i="6" s="1"/>
  <c r="H131" i="6"/>
  <c r="H133" i="6" s="1"/>
  <c r="H138" i="6" s="1"/>
  <c r="H142" i="6" s="1"/>
  <c r="AC131" i="6"/>
  <c r="AC133" i="6" s="1"/>
  <c r="AC138" i="6" s="1"/>
  <c r="AC142" i="6" s="1"/>
  <c r="Z89" i="12"/>
  <c r="Y128" i="12"/>
  <c r="Z128" i="12" s="1"/>
  <c r="T131" i="12"/>
  <c r="T133" i="12" s="1"/>
  <c r="T138" i="12" s="1"/>
  <c r="T142" i="12" s="1"/>
  <c r="J128" i="12"/>
  <c r="K128" i="12" s="1"/>
  <c r="K89" i="12"/>
  <c r="V128" i="12"/>
  <c r="W128" i="12" s="1"/>
  <c r="W89" i="12"/>
  <c r="G128" i="12"/>
  <c r="H128" i="12" s="1"/>
  <c r="H89" i="12"/>
  <c r="N89" i="12"/>
  <c r="M128" i="12"/>
  <c r="N128" i="12" s="1"/>
  <c r="Q89" i="12"/>
  <c r="P128" i="12"/>
  <c r="Q128" i="12" s="1"/>
  <c r="AB86" i="12"/>
  <c r="AC81" i="12"/>
  <c r="AF81" i="12" s="1"/>
  <c r="AH81" i="12" s="1"/>
  <c r="AH65" i="12"/>
  <c r="N131" i="6" l="1"/>
  <c r="N133" i="6" s="1"/>
  <c r="N138" i="6" s="1"/>
  <c r="N142" i="6" s="1"/>
  <c r="N144" i="6" s="1"/>
  <c r="N146" i="6" s="1"/>
  <c r="N150" i="6" s="1"/>
  <c r="Q131" i="6"/>
  <c r="Q133" i="6" s="1"/>
  <c r="Q138" i="6" s="1"/>
  <c r="Q142" i="6" s="1"/>
  <c r="Q144" i="6" s="1"/>
  <c r="Q146" i="6" s="1"/>
  <c r="Q150" i="6" s="1"/>
  <c r="N131" i="12"/>
  <c r="N133" i="12" s="1"/>
  <c r="N138" i="12" s="1"/>
  <c r="N142" i="12" s="1"/>
  <c r="N144" i="12" s="1"/>
  <c r="N146" i="12" s="1"/>
  <c r="N150" i="12" s="1"/>
  <c r="Z131" i="12"/>
  <c r="Z133" i="12" s="1"/>
  <c r="Z138" i="12" s="1"/>
  <c r="Z142" i="12" s="1"/>
  <c r="Z144" i="12" s="1"/>
  <c r="Z146" i="12" s="1"/>
  <c r="Z150" i="12" s="1"/>
  <c r="AF89" i="6"/>
  <c r="AH89" i="6" s="1"/>
  <c r="W131" i="6"/>
  <c r="W133" i="6" s="1"/>
  <c r="W138" i="6" s="1"/>
  <c r="W142" i="6" s="1"/>
  <c r="W144" i="6" s="1"/>
  <c r="W146" i="6" s="1"/>
  <c r="W150" i="6" s="1"/>
  <c r="H144" i="6"/>
  <c r="H146" i="6" s="1"/>
  <c r="H150" i="6" s="1"/>
  <c r="AC144" i="6"/>
  <c r="AC146" i="6" s="1"/>
  <c r="AC150" i="6" s="1"/>
  <c r="Z144" i="6"/>
  <c r="Z146" i="6" s="1"/>
  <c r="Z150" i="6" s="1"/>
  <c r="AF128" i="6"/>
  <c r="K131" i="12"/>
  <c r="K133" i="12" s="1"/>
  <c r="K138" i="12" s="1"/>
  <c r="K142" i="12" s="1"/>
  <c r="AB89" i="12"/>
  <c r="AC89" i="12" s="1"/>
  <c r="AF89" i="12" s="1"/>
  <c r="AH89" i="12" s="1"/>
  <c r="AB128" i="12"/>
  <c r="AC128" i="12" s="1"/>
  <c r="AF128" i="12" s="1"/>
  <c r="AC86" i="12"/>
  <c r="AF86" i="12" s="1"/>
  <c r="AH86" i="12" s="1"/>
  <c r="Q131" i="12"/>
  <c r="Q133" i="12" s="1"/>
  <c r="Q138" i="12" s="1"/>
  <c r="Q142" i="12" s="1"/>
  <c r="H131" i="12"/>
  <c r="H133" i="12" s="1"/>
  <c r="H138" i="12" s="1"/>
  <c r="H142" i="12" s="1"/>
  <c r="W131" i="12"/>
  <c r="W133" i="12" s="1"/>
  <c r="W138" i="12" s="1"/>
  <c r="W142" i="12" s="1"/>
  <c r="T144" i="12"/>
  <c r="T146" i="12" s="1"/>
  <c r="T150" i="12" s="1"/>
  <c r="AH128" i="6" l="1"/>
  <c r="AF131" i="6"/>
  <c r="Q144" i="12"/>
  <c r="Q146" i="12" s="1"/>
  <c r="Q150" i="12" s="1"/>
  <c r="K144" i="12"/>
  <c r="K146" i="12" s="1"/>
  <c r="K150" i="12" s="1"/>
  <c r="AH128" i="12"/>
  <c r="AF131" i="12"/>
  <c r="W144" i="12"/>
  <c r="W146" i="12" s="1"/>
  <c r="W150" i="12" s="1"/>
  <c r="AC131" i="12"/>
  <c r="AC133" i="12" s="1"/>
  <c r="AC138" i="12" s="1"/>
  <c r="AC142" i="12" s="1"/>
  <c r="H144" i="12"/>
  <c r="H146" i="12" s="1"/>
  <c r="H150" i="12" s="1"/>
  <c r="AH131" i="6" l="1"/>
  <c r="AF133" i="6"/>
  <c r="AC144" i="12"/>
  <c r="AC146" i="12" s="1"/>
  <c r="AC150" i="12" s="1"/>
  <c r="AH131" i="12"/>
  <c r="AF133" i="12"/>
  <c r="Q17" i="13" l="1"/>
  <c r="T17" i="13"/>
  <c r="AA17" i="13"/>
  <c r="AF138" i="6"/>
  <c r="AF142" i="6" s="1"/>
  <c r="AH133" i="6"/>
  <c r="AF138" i="12"/>
  <c r="AF142" i="12" s="1"/>
  <c r="AH133" i="12"/>
  <c r="AF144" i="6" l="1"/>
  <c r="AF146" i="6" s="1"/>
  <c r="AF150" i="6" s="1"/>
  <c r="AF144" i="12"/>
  <c r="AF146" i="12" s="1"/>
  <c r="AF150" i="12" s="1"/>
  <c r="AD17" i="13"/>
  <c r="N17" i="13" l="1"/>
  <c r="N20" i="13" l="1"/>
  <c r="AA20" i="13"/>
  <c r="W20" i="13"/>
  <c r="W47" i="13" s="1"/>
  <c r="W49" i="13" s="1"/>
  <c r="T20" i="13"/>
  <c r="T47" i="13" s="1"/>
  <c r="T49" i="13" s="1"/>
  <c r="Q20" i="13"/>
  <c r="N47" i="13" l="1"/>
  <c r="N49" i="13" s="1"/>
  <c r="N53" i="13" s="1"/>
  <c r="N57" i="13" s="1"/>
  <c r="N58" i="13" s="1"/>
  <c r="N59" i="13" s="1"/>
  <c r="AD20" i="13"/>
  <c r="AD47" i="13" s="1"/>
  <c r="AD49" i="13" s="1"/>
  <c r="Z11" i="7" s="1"/>
  <c r="AH20" i="13"/>
  <c r="W53" i="13"/>
  <c r="W57" i="13" s="1"/>
  <c r="W58" i="13" s="1"/>
  <c r="AI20" i="13" l="1"/>
  <c r="AH47" i="13"/>
  <c r="AD53" i="13"/>
  <c r="AD57" i="13" s="1"/>
  <c r="AD58" i="13" s="1"/>
  <c r="AE20" i="13"/>
  <c r="Z16" i="7"/>
  <c r="Z20" i="7" s="1"/>
  <c r="T53" i="13"/>
  <c r="T57" i="13" s="1"/>
  <c r="T58" i="13" s="1"/>
  <c r="Q11" i="7"/>
  <c r="Q16" i="7" s="1"/>
  <c r="K11" i="7"/>
  <c r="K16" i="7" s="1"/>
  <c r="N61" i="13"/>
  <c r="AD59" i="13" l="1"/>
  <c r="AD61" i="13" s="1"/>
  <c r="Q20" i="7"/>
  <c r="Q22" i="7" s="1"/>
  <c r="T59" i="13"/>
  <c r="T61" i="13" s="1"/>
  <c r="N65" i="13"/>
  <c r="B4" i="15"/>
  <c r="B8" i="15"/>
  <c r="K20" i="7"/>
  <c r="K22" i="7" s="1"/>
  <c r="B10" i="15"/>
  <c r="B9" i="15" l="1"/>
  <c r="AD65" i="13"/>
  <c r="Z22" i="7"/>
  <c r="T65" i="13"/>
  <c r="B6" i="15"/>
  <c r="K53" i="13" l="1"/>
  <c r="K57" i="13" s="1"/>
  <c r="K58" i="13" s="1"/>
  <c r="H11" i="7"/>
  <c r="K59" i="13" l="1"/>
  <c r="H16" i="7"/>
  <c r="H20" i="7" s="1"/>
  <c r="K61" i="13" l="1"/>
  <c r="K65" i="13" s="1"/>
  <c r="H22" i="7"/>
  <c r="Q47" i="13" l="1"/>
  <c r="Q49" i="13" s="1"/>
  <c r="N11" i="7" s="1"/>
  <c r="N16" i="7" l="1"/>
  <c r="Q53" i="13"/>
  <c r="Q57" i="13" s="1"/>
  <c r="Q58" i="13" s="1"/>
  <c r="Q59" i="13" s="1"/>
  <c r="N20" i="7" l="1"/>
  <c r="Q61" i="13"/>
  <c r="W59" i="13"/>
  <c r="W61" i="13" s="1"/>
  <c r="W65" i="13" s="1"/>
  <c r="Q65" i="13" l="1"/>
  <c r="B5" i="15"/>
  <c r="N22" i="7"/>
  <c r="G47" i="13" l="1"/>
  <c r="AI47" i="13" s="1"/>
  <c r="G49" i="13" l="1"/>
  <c r="D11" i="7" l="1"/>
  <c r="D16" i="7" s="1"/>
  <c r="D20" i="7" l="1"/>
  <c r="T20" i="7" s="1"/>
  <c r="T16" i="7"/>
  <c r="T22" i="7" l="1"/>
  <c r="AA47" i="13" l="1"/>
  <c r="AA49" i="13" s="1"/>
  <c r="AA53" i="13" s="1"/>
  <c r="AA57" i="13" s="1"/>
  <c r="AA58" i="13" s="1"/>
  <c r="I26" i="10"/>
  <c r="W11" i="7" l="1"/>
  <c r="AD11" i="7" s="1"/>
  <c r="AA59" i="13"/>
  <c r="AA61" i="13" s="1"/>
  <c r="AH49" i="13"/>
  <c r="E33" i="10"/>
  <c r="I33" i="10" s="1"/>
  <c r="I35" i="10" s="1"/>
  <c r="I38" i="10" s="1"/>
  <c r="AH53" i="13" l="1"/>
  <c r="AI49" i="13"/>
  <c r="W16" i="7"/>
  <c r="AA65" i="13"/>
  <c r="B7" i="15"/>
  <c r="W20" i="7" l="1"/>
  <c r="AD20" i="7" s="1"/>
  <c r="AD16" i="7"/>
  <c r="AI53" i="13"/>
  <c r="AH57" i="13"/>
  <c r="AI57" i="13" s="1"/>
  <c r="B11" i="15"/>
  <c r="W22" i="7" l="1"/>
  <c r="C10" i="15"/>
  <c r="C6" i="15"/>
  <c r="C8" i="15"/>
  <c r="C4" i="15"/>
  <c r="C9" i="15"/>
  <c r="C3" i="15"/>
  <c r="C5" i="15"/>
  <c r="C7" i="15"/>
  <c r="AD22" i="7"/>
  <c r="AH58" i="13"/>
  <c r="AI58" i="13" l="1"/>
  <c r="AH59" i="13"/>
  <c r="AH61" i="13" s="1"/>
  <c r="C11" i="15"/>
  <c r="AI59" i="13" l="1"/>
  <c r="AI61" i="13"/>
  <c r="AH65" i="13" l="1"/>
  <c r="AI65" i="13" s="1"/>
</calcChain>
</file>

<file path=xl/comments1.xml><?xml version="1.0" encoding="utf-8"?>
<comments xmlns="http://schemas.openxmlformats.org/spreadsheetml/2006/main">
  <authors>
    <author>Robert Smith</author>
  </authors>
  <commentList>
    <comment ref="I4" authorId="0" shapeId="0">
      <text>
        <r>
          <rPr>
            <b/>
            <sz val="9"/>
            <color indexed="81"/>
            <rFont val="Tahoma"/>
            <charset val="1"/>
          </rPr>
          <t>Robert Smith:</t>
        </r>
        <r>
          <rPr>
            <sz val="9"/>
            <color indexed="81"/>
            <rFont val="Tahoma"/>
            <charset val="1"/>
          </rPr>
          <t xml:space="preserve">
Use these boxes only if you are higher temporary staff through a staffing agency. If not then remove all formulas.</t>
        </r>
      </text>
    </comment>
  </commentList>
</comments>
</file>

<file path=xl/sharedStrings.xml><?xml version="1.0" encoding="utf-8"?>
<sst xmlns="http://schemas.openxmlformats.org/spreadsheetml/2006/main" count="694" uniqueCount="227">
  <si>
    <t>NAME OF FUNDING SOURCE:</t>
  </si>
  <si>
    <t>TOTAL</t>
  </si>
  <si>
    <t>Agency Name:</t>
  </si>
  <si>
    <t>Project Name:</t>
  </si>
  <si>
    <t>Period:</t>
  </si>
  <si>
    <t>Salaries:</t>
  </si>
  <si>
    <t>Position</t>
  </si>
  <si>
    <t>Annual Salary</t>
  </si>
  <si>
    <t>Fringe Benefits:</t>
  </si>
  <si>
    <t>Fica/Mica</t>
  </si>
  <si>
    <t>Rate:</t>
  </si>
  <si>
    <t>Workman's Comp</t>
  </si>
  <si>
    <t>Unemployment</t>
  </si>
  <si>
    <t>Health Ins.</t>
  </si>
  <si>
    <t>Life Ins.</t>
  </si>
  <si>
    <t>Retirement</t>
  </si>
  <si>
    <t>Other</t>
  </si>
  <si>
    <t>%</t>
  </si>
  <si>
    <t>Amount</t>
  </si>
  <si>
    <t>TOTAL FTE/Salaries</t>
  </si>
  <si>
    <t>months</t>
  </si>
  <si>
    <t>Monthly Cost per staff:</t>
  </si>
  <si>
    <t>Specify &amp; provide rationale &amp; calculations</t>
  </si>
  <si>
    <t>TOTAL Fringe Benefits</t>
  </si>
  <si>
    <t>Operating Expenses:</t>
  </si>
  <si>
    <t>Other:</t>
  </si>
  <si>
    <t>Space</t>
  </si>
  <si>
    <t>Electricity</t>
  </si>
  <si>
    <t>Water &amp; Sewer</t>
  </si>
  <si>
    <t>Supplies</t>
  </si>
  <si>
    <t>Equipment</t>
  </si>
  <si>
    <t>Lease / Rent</t>
  </si>
  <si>
    <t>Insurance</t>
  </si>
  <si>
    <t>Auto</t>
  </si>
  <si>
    <t>Travel</t>
  </si>
  <si>
    <t>TOTAL Operating Expenses</t>
  </si>
  <si>
    <t>Annual Cost</t>
  </si>
  <si>
    <t>BUDGET:  PROJECTED PROGRAM COST</t>
  </si>
  <si>
    <t>TOTAL PROJECTED PROGRAM COST</t>
  </si>
  <si>
    <t>GL #'s</t>
  </si>
  <si>
    <t>Executive Fringes</t>
  </si>
  <si>
    <t>Security</t>
  </si>
  <si>
    <t>Common Area Maintenance</t>
  </si>
  <si>
    <t>Alarm Service</t>
  </si>
  <si>
    <t>Garbage Disposal</t>
  </si>
  <si>
    <t>Pest Control</t>
  </si>
  <si>
    <t>Printing (outside)</t>
  </si>
  <si>
    <t>General Liability</t>
  </si>
  <si>
    <t>Property</t>
  </si>
  <si>
    <t>Crime</t>
  </si>
  <si>
    <t>Flood</t>
  </si>
  <si>
    <t>Bonding</t>
  </si>
  <si>
    <t>Postage</t>
  </si>
  <si>
    <t>Non Capital Equipment (not including software and hardware)</t>
  </si>
  <si>
    <t>Capital Equipment (not including software and hardware)</t>
  </si>
  <si>
    <t>Capital Software and hardware</t>
  </si>
  <si>
    <t>Non-Capital Software and hardware</t>
  </si>
  <si>
    <t xml:space="preserve">   Storage</t>
  </si>
  <si>
    <t>Consulting Fees</t>
  </si>
  <si>
    <t>Other Professional  Services</t>
  </si>
  <si>
    <t>Temporary Staff</t>
  </si>
  <si>
    <t>Janitorial Services</t>
  </si>
  <si>
    <t>Software and Hardware</t>
  </si>
  <si>
    <t>Courier Expense</t>
  </si>
  <si>
    <t>Bank Service Charges</t>
  </si>
  <si>
    <t>Moving Expenses</t>
  </si>
  <si>
    <t>Internet Service</t>
  </si>
  <si>
    <t>Advertising</t>
  </si>
  <si>
    <t>License and Permit</t>
  </si>
  <si>
    <t>Membership Dues and Subscriptions</t>
  </si>
  <si>
    <t>Registration Fees</t>
  </si>
  <si>
    <t>Staff Training and Credentials</t>
  </si>
  <si>
    <r>
      <t>Major/Capital Equipment</t>
    </r>
    <r>
      <rPr>
        <b/>
        <sz val="12"/>
        <rFont val="Tahoma"/>
        <family val="2"/>
      </rPr>
      <t xml:space="preserve"> (over $500, list each)</t>
    </r>
  </si>
  <si>
    <r>
      <t>Minor Equipment</t>
    </r>
    <r>
      <rPr>
        <b/>
        <sz val="12"/>
        <rFont val="Tahoma"/>
        <family val="2"/>
      </rPr>
      <t xml:space="preserve"> (up to $500, list each)</t>
    </r>
  </si>
  <si>
    <r>
      <t>Professional Services</t>
    </r>
    <r>
      <rPr>
        <b/>
        <sz val="12"/>
        <rFont val="Tahoma"/>
        <family val="2"/>
      </rPr>
      <t xml:space="preserve"> (list each)</t>
    </r>
  </si>
  <si>
    <t>Background and Fingerprinting</t>
  </si>
  <si>
    <t>Interships</t>
  </si>
  <si>
    <t>Career Clubs</t>
  </si>
  <si>
    <t>Field Trips</t>
  </si>
  <si>
    <t>Training Materials and Supplies</t>
  </si>
  <si>
    <t>Tutoring</t>
  </si>
  <si>
    <t>Year Round Activity</t>
  </si>
  <si>
    <t>Wages</t>
  </si>
  <si>
    <t>Fringes</t>
  </si>
  <si>
    <t>Mentoring</t>
  </si>
  <si>
    <t>Transportation</t>
  </si>
  <si>
    <t>Leadership</t>
  </si>
  <si>
    <t>End of Year Activity</t>
  </si>
  <si>
    <t>Snacks</t>
  </si>
  <si>
    <t>Incentives</t>
  </si>
  <si>
    <t>ITA'S Expenses</t>
  </si>
  <si>
    <t>Gas Cards</t>
  </si>
  <si>
    <t>BUDGET:  PROJECTED ADMINISTRATIVE COST</t>
  </si>
  <si>
    <t>TOTAL PROJECTED ADMINISTRATIVE COST</t>
  </si>
  <si>
    <t>Maintenance-Repair</t>
  </si>
  <si>
    <t>Telephone-including cell</t>
  </si>
  <si>
    <t>Office &amp; Computer Supplies Inc. Reproductiion</t>
  </si>
  <si>
    <t>Cleaning supplies</t>
  </si>
  <si>
    <t>FUNDING SOURCE: Example, WIOA Adult, WIOA Dislocated Worker, WIOA Youth, Children Trust, Other.</t>
  </si>
  <si>
    <t>Indirect Cost Rate Calculation</t>
  </si>
  <si>
    <t xml:space="preserve">Allocation Base (Modified Total Direct Cost) </t>
  </si>
  <si>
    <t>Total Direct Costs</t>
  </si>
  <si>
    <t>Modified Total Direct Costs</t>
  </si>
  <si>
    <t>Indirect Cost Rate</t>
  </si>
  <si>
    <t>TOTAL Indirect Costs</t>
  </si>
  <si>
    <t>Less: Capital Items</t>
  </si>
  <si>
    <t>Less: Equipment</t>
  </si>
  <si>
    <t>Less: Lease/Rent</t>
  </si>
  <si>
    <t>Participant Cost (WFMS CHARGES)</t>
  </si>
  <si>
    <t>Transportation for Field Trips (ie bus)</t>
  </si>
  <si>
    <t>Participant Cost (Non-WFMS)</t>
  </si>
  <si>
    <t>Legal Services</t>
  </si>
  <si>
    <t>FUNDING SOURCE: Example, WIOA Adult, WIOA Dislocated Worker, Welfare Transition, UC, REA, Other.</t>
  </si>
  <si>
    <t>TANF/Welfare Trans.</t>
  </si>
  <si>
    <t>WIOA Adult</t>
  </si>
  <si>
    <t>WIOA Dislocated</t>
  </si>
  <si>
    <t>REA &amp; RA</t>
  </si>
  <si>
    <t>Career Advisor</t>
  </si>
  <si>
    <t>Business Consultant</t>
  </si>
  <si>
    <t>.</t>
  </si>
  <si>
    <t>Local,including tolls&amp;parking 900 miles per month @ .535 plus $95tolls/parking</t>
  </si>
  <si>
    <t>WIOA RAPID R.</t>
  </si>
  <si>
    <t>FSET (July-Sept)</t>
  </si>
  <si>
    <t>FSET (Oct-June)</t>
  </si>
  <si>
    <t>UC</t>
  </si>
  <si>
    <t>Funding</t>
  </si>
  <si>
    <t>WIOA Rapid</t>
  </si>
  <si>
    <t>TANF</t>
  </si>
  <si>
    <t>RESEA</t>
  </si>
  <si>
    <t>Center Supervisor</t>
  </si>
  <si>
    <t>TOTAL PROJECTED PROGRAM AND INDRECT COST</t>
  </si>
  <si>
    <t>ALLOCATION</t>
  </si>
  <si>
    <t>Variance</t>
  </si>
  <si>
    <t>OPA LOCKA</t>
  </si>
  <si>
    <t xml:space="preserve">Regular Postage      </t>
  </si>
  <si>
    <t xml:space="preserve">Federal Express       </t>
  </si>
  <si>
    <t>Program Specialist</t>
  </si>
  <si>
    <t>Projected</t>
  </si>
  <si>
    <t>Work Number Fees</t>
  </si>
  <si>
    <t>MISC</t>
  </si>
  <si>
    <t xml:space="preserve"> </t>
  </si>
  <si>
    <t>10/01/2017 to 06/30/2017</t>
  </si>
  <si>
    <t>Name</t>
  </si>
  <si>
    <t>Hermina Hyacinth</t>
  </si>
  <si>
    <t>Mauricio Hawkins</t>
  </si>
  <si>
    <t>Claudia Corvea</t>
  </si>
  <si>
    <t>Tabatha McDaniel</t>
  </si>
  <si>
    <t>Placement Specialist</t>
  </si>
  <si>
    <t>Jimmy Thomas</t>
  </si>
  <si>
    <t>Gizelle Valmond</t>
  </si>
  <si>
    <t>Cy Prince</t>
  </si>
  <si>
    <t>ABC Workforce Services</t>
  </si>
  <si>
    <t>Background Check-Staff     $48 per staff estimated 19</t>
  </si>
  <si>
    <t>Background Check-Staff     $48 per staff estimated 8</t>
  </si>
  <si>
    <t>TBD</t>
  </si>
  <si>
    <t>FTE</t>
  </si>
  <si>
    <t>% of salaries Charged to this Program</t>
  </si>
  <si>
    <t>PROGRAM BUDGET NARRATIVE (CONTINUED)</t>
  </si>
  <si>
    <t>Travel Costs</t>
  </si>
  <si>
    <t>x</t>
  </si>
  <si>
    <t>Background Check - Staff</t>
  </si>
  <si>
    <t>ADMINISTRATIVE BUDGET NARRATIVE</t>
  </si>
  <si>
    <t>ADMINISTRATIVE COST</t>
  </si>
  <si>
    <t xml:space="preserve">  Indirect Cost Rate: </t>
  </si>
  <si>
    <t>TOTAL ADMINISTRATIVE COST</t>
  </si>
  <si>
    <t>TOTAL CONTRACT AMOUNT</t>
  </si>
  <si>
    <t>TOTAL FTE/Temporary Salaries &amp; Mark-up</t>
  </si>
  <si>
    <t>Weekly Salary</t>
  </si>
  <si>
    <t>Projected Salary Plus Markup</t>
  </si>
  <si>
    <t># of  (weeks)</t>
  </si>
  <si>
    <t>TOTAL Staffing Services PLUS Markup</t>
  </si>
  <si>
    <t xml:space="preserve">                                                     Total Direct Program costs</t>
  </si>
  <si>
    <t>WIOA Rapid Response</t>
  </si>
  <si>
    <t xml:space="preserve">Local,including tolls &amp;parking </t>
  </si>
  <si>
    <t>WIOA Dislocated Worker</t>
  </si>
  <si>
    <t>GL Code</t>
  </si>
  <si>
    <t>Projected Salary Mark-up Rate</t>
  </si>
  <si>
    <t>Hourly Rate of Pay</t>
  </si>
  <si>
    <t>ABC Workforce Services (Opa-Locka)</t>
  </si>
  <si>
    <t>Staff Name</t>
  </si>
  <si>
    <t>Position Title</t>
  </si>
  <si>
    <t>Monthly Cost of Health and Dental</t>
  </si>
  <si>
    <t>Health Insurance Premium</t>
  </si>
  <si>
    <t>Dental Insurance Premium</t>
  </si>
  <si>
    <t>Comments</t>
  </si>
  <si>
    <t>Career Development Center Manager FMU</t>
  </si>
  <si>
    <t>Workforce Supervisor Camillus house</t>
  </si>
  <si>
    <t>Business Services rep</t>
  </si>
  <si>
    <t xml:space="preserve">Employee transferred from Northside so benefits have already started </t>
  </si>
  <si>
    <t>Training</t>
  </si>
  <si>
    <t>Total Allocation</t>
  </si>
  <si>
    <t>Total</t>
  </si>
  <si>
    <t xml:space="preserve">Services from Work number for client verifications estimated at $30,000.00 allocated to center multiplied by 12.  </t>
  </si>
  <si>
    <t>Attrition</t>
  </si>
  <si>
    <t>Attrition is set aside for re-budgeting purposes</t>
  </si>
  <si>
    <t xml:space="preserve">Office,computer, reproduction supplies estimated at per month </t>
  </si>
  <si>
    <t xml:space="preserve">Regular Postage: estimated cost at approximately per month </t>
  </si>
  <si>
    <t>Negotiated Indirect Cost Rate of 10% of total modified direct program costs, which are total program costs less the cost of space and equipment leases, less assistance to participants. Administrative costs  include but are not limited to salaries and fringes of the following: human resources, accounting, IT, maintenance, clerical and administrative staff; support costs of the above positions such as space rental, office supplies, attorney fees, consulting fees, audit services, maintenance, staff development, insurance and other general &amp; administrative costs.</t>
  </si>
  <si>
    <t>Special Projects-Camillus House</t>
  </si>
  <si>
    <t>Camillus House Allocation</t>
  </si>
  <si>
    <t>Office Supplies</t>
  </si>
  <si>
    <t>Postage Regular</t>
  </si>
  <si>
    <t>Printing Supplies</t>
  </si>
  <si>
    <t>Printing</t>
  </si>
  <si>
    <t xml:space="preserve">Printing Supplies: estimated cost at approximately per month </t>
  </si>
  <si>
    <t>Out-of-town Travel</t>
  </si>
  <si>
    <t>Out-of-Town/Travel: For staff to attend trainings/conference provided out of town [Lodging and transportation]</t>
  </si>
  <si>
    <t>22nd Century Technologies, Inc.</t>
  </si>
  <si>
    <t>Time Period</t>
  </si>
  <si>
    <t>12 months</t>
  </si>
  <si>
    <t>SNAP  Oct-June</t>
  </si>
  <si>
    <t>SNAP  July-Sept.</t>
  </si>
  <si>
    <t xml:space="preserve">Background Check-Staff     $36 per staff estimated </t>
  </si>
  <si>
    <t>Local Travel Costs:  [Mileage reimbursement for staff traveling on business, estimated at  estimated at 168.54 miles per month at $0.445 each business mile x 12 months]=PLUS [$50 each in parking and tolls x 12 months]=$600.00. Total=$1500</t>
  </si>
  <si>
    <t>7/1/2020-6/30/2021</t>
  </si>
  <si>
    <t>Total Annual Salary</t>
  </si>
  <si>
    <t>SNAP/FSET</t>
  </si>
  <si>
    <t>7/1/2024-6/30/2025</t>
  </si>
  <si>
    <t>Staff</t>
  </si>
  <si>
    <t>Enter Staff Member Name</t>
  </si>
  <si>
    <t>Enter Title</t>
  </si>
  <si>
    <t>See comment box for projected salary + markup</t>
  </si>
  <si>
    <t>Cost of background checks as required, at $? per staff for an estimated ? staff members</t>
  </si>
  <si>
    <t>Place Holder</t>
  </si>
  <si>
    <t>CSSF</t>
  </si>
  <si>
    <t>The Black Shaded Area is Not Applicable to this RFP</t>
  </si>
  <si>
    <t>Complete only if you are claimin administrative cost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</si>
</sst>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6" formatCode="&quot;$&quot;#,##0_);[Red]\(&quot;$&quot;#,##0\)"/>
    <numFmt numFmtId="8" formatCode="&quot;$&quot;#,##0.00_);[Red]\(&quot;$&quot;#,##0.00\)"/>
    <numFmt numFmtId="44" formatCode="_(&quot;$&quot;* #,##0.00_);_(&quot;$&quot;* \(#,##0.00\);_(&quot;$&quot;* &quot;-&quot;??_);_(@_)"/>
    <numFmt numFmtId="43" formatCode="_(* #,##0.00_);_(* \(#,##0.00\);_(* &quot;-&quot;??_);_(@_)"/>
    <numFmt numFmtId="164" formatCode="0.0%"/>
    <numFmt numFmtId="165" formatCode="_(* #,##0_);_(* \(#,##0\);_(* &quot;-&quot;??_);_(@_)"/>
    <numFmt numFmtId="166" formatCode="_(* #,##0.000_);_(* \(#,##0.000\);_(* &quot;-&quot;??_);_(@_)"/>
    <numFmt numFmtId="167" formatCode="_(* #,##0.0000_);_(* \(#,##0.0000\);_(* &quot;-&quot;??_);_(@_)"/>
    <numFmt numFmtId="168" formatCode="_(&quot;$&quot;* #,##0_);_(&quot;$&quot;* \(#,##0\);_(&quot;$&quot;* &quot;-&quot;??_);_(@_)"/>
    <numFmt numFmtId="169" formatCode="_(&quot;$&quot;* #,##0.000_);_(&quot;$&quot;* \(#,##0.000\);_(&quot;$&quot;* &quot;-&quot;??_);_(@_)"/>
  </numFmts>
  <fonts count="36" x14ac:knownFonts="1">
    <font>
      <sz val="10"/>
      <name val="Arial"/>
    </font>
    <font>
      <b/>
      <sz val="12"/>
      <name val="Tahoma"/>
      <family val="2"/>
    </font>
    <font>
      <i/>
      <sz val="12"/>
      <name val="Tahoma"/>
      <family val="2"/>
    </font>
    <font>
      <sz val="12"/>
      <name val="Tahoma"/>
      <family val="2"/>
    </font>
    <font>
      <u/>
      <sz val="12"/>
      <name val="Tahoma"/>
      <family val="2"/>
    </font>
    <font>
      <b/>
      <i/>
      <sz val="12"/>
      <name val="Tahoma"/>
      <family val="2"/>
    </font>
    <font>
      <b/>
      <u/>
      <sz val="12"/>
      <name val="Tahoma"/>
      <family val="2"/>
    </font>
    <font>
      <sz val="10"/>
      <name val="Arial"/>
      <family val="2"/>
    </font>
    <font>
      <b/>
      <sz val="12"/>
      <color rgb="FF00B050"/>
      <name val="Tahoma"/>
      <family val="2"/>
    </font>
    <font>
      <sz val="11"/>
      <color rgb="FF006100"/>
      <name val="Calibri"/>
      <family val="2"/>
      <scheme val="minor"/>
    </font>
    <font>
      <b/>
      <sz val="11"/>
      <color theme="1"/>
      <name val="Calibri"/>
      <family val="2"/>
      <scheme val="minor"/>
    </font>
    <font>
      <b/>
      <sz val="12"/>
      <name val="Times New Roman"/>
      <family val="1"/>
    </font>
    <font>
      <sz val="12"/>
      <name val="Times New Roman"/>
      <family val="1"/>
    </font>
    <font>
      <sz val="12"/>
      <color rgb="FF006100"/>
      <name val="Times New Roman"/>
      <family val="1"/>
    </font>
    <font>
      <b/>
      <sz val="12"/>
      <color rgb="FFFF0000"/>
      <name val="Tahoma"/>
      <family val="2"/>
    </font>
    <font>
      <sz val="10"/>
      <name val="Arial"/>
      <family val="2"/>
    </font>
    <font>
      <sz val="12"/>
      <color rgb="FFFF0000"/>
      <name val="Tahoma"/>
      <family val="2"/>
    </font>
    <font>
      <sz val="12"/>
      <color rgb="FF00B050"/>
      <name val="Tahoma"/>
      <family val="2"/>
    </font>
    <font>
      <b/>
      <sz val="10"/>
      <name val="Arial"/>
      <family val="2"/>
    </font>
    <font>
      <sz val="10"/>
      <color rgb="FFFF0000"/>
      <name val="Arial"/>
      <family val="2"/>
    </font>
    <font>
      <b/>
      <sz val="11"/>
      <name val="Calibri"/>
      <family val="2"/>
      <scheme val="minor"/>
    </font>
    <font>
      <b/>
      <sz val="12"/>
      <name val="Calibri"/>
      <family val="2"/>
      <scheme val="minor"/>
    </font>
    <font>
      <b/>
      <sz val="14"/>
      <name val="Calibri"/>
      <family val="2"/>
      <scheme val="minor"/>
    </font>
    <font>
      <b/>
      <sz val="12"/>
      <color rgb="FFFF0000"/>
      <name val="Times New Roman"/>
      <family val="1"/>
    </font>
    <font>
      <sz val="12"/>
      <color rgb="FFFF0000"/>
      <name val="Times New Roman"/>
      <family val="1"/>
    </font>
    <font>
      <b/>
      <sz val="12"/>
      <color theme="1"/>
      <name val="Times New Roman"/>
      <family val="1"/>
    </font>
    <font>
      <sz val="12"/>
      <color theme="1"/>
      <name val="Times New Roman"/>
      <family val="1"/>
    </font>
    <font>
      <sz val="12"/>
      <color theme="1"/>
      <name val="Tahoma"/>
      <family val="2"/>
    </font>
    <font>
      <b/>
      <sz val="12"/>
      <color theme="1"/>
      <name val="Tahoma"/>
      <family val="2"/>
    </font>
    <font>
      <sz val="10"/>
      <color theme="4" tint="-0.499984740745262"/>
      <name val="Arial"/>
      <family val="2"/>
    </font>
    <font>
      <sz val="10"/>
      <color rgb="FF7030A0"/>
      <name val="Arial"/>
      <family val="2"/>
    </font>
    <font>
      <b/>
      <sz val="10"/>
      <color theme="4" tint="-0.499984740745262"/>
      <name val="Arial"/>
      <family val="2"/>
    </font>
    <font>
      <b/>
      <sz val="10"/>
      <color rgb="FF7030A0"/>
      <name val="Arial"/>
      <family val="2"/>
    </font>
    <font>
      <b/>
      <u/>
      <sz val="10"/>
      <name val="Arial"/>
      <family val="2"/>
    </font>
    <font>
      <sz val="9"/>
      <color indexed="81"/>
      <name val="Tahoma"/>
      <charset val="1"/>
    </font>
    <font>
      <b/>
      <sz val="9"/>
      <color indexed="81"/>
      <name val="Tahoma"/>
      <charset val="1"/>
    </font>
  </fonts>
  <fills count="15">
    <fill>
      <patternFill patternType="none"/>
    </fill>
    <fill>
      <patternFill patternType="gray125"/>
    </fill>
    <fill>
      <patternFill patternType="solid">
        <fgColor indexed="43"/>
        <bgColor indexed="64"/>
      </patternFill>
    </fill>
    <fill>
      <patternFill patternType="solid">
        <fgColor indexed="13"/>
        <bgColor indexed="64"/>
      </patternFill>
    </fill>
    <fill>
      <patternFill patternType="solid">
        <fgColor rgb="FFC6EFCE"/>
      </patternFill>
    </fill>
    <fill>
      <patternFill patternType="solid">
        <fgColor theme="2" tint="-9.9978637043366805E-2"/>
        <bgColor indexed="64"/>
      </patternFill>
    </fill>
    <fill>
      <patternFill patternType="solid">
        <fgColor indexed="9"/>
        <bgColor indexed="64"/>
      </patternFill>
    </fill>
    <fill>
      <patternFill patternType="solid">
        <fgColor theme="4" tint="0.79998168889431442"/>
        <bgColor indexed="64"/>
      </patternFill>
    </fill>
    <fill>
      <patternFill patternType="solid">
        <fgColor theme="8" tint="0.79998168889431442"/>
        <bgColor indexed="64"/>
      </patternFill>
    </fill>
    <fill>
      <patternFill patternType="solid">
        <fgColor theme="0"/>
        <bgColor indexed="64"/>
      </patternFill>
    </fill>
    <fill>
      <patternFill patternType="solid">
        <fgColor rgb="FFFFFF99"/>
        <bgColor indexed="64"/>
      </patternFill>
    </fill>
    <fill>
      <patternFill patternType="solid">
        <fgColor rgb="FFFFFFCC"/>
        <bgColor indexed="64"/>
      </patternFill>
    </fill>
    <fill>
      <patternFill patternType="solid">
        <fgColor theme="0" tint="-0.499984740745262"/>
        <bgColor indexed="64"/>
      </patternFill>
    </fill>
    <fill>
      <patternFill patternType="solid">
        <fgColor theme="9" tint="0.59999389629810485"/>
        <bgColor indexed="64"/>
      </patternFill>
    </fill>
    <fill>
      <patternFill patternType="solid">
        <fgColor theme="1"/>
        <bgColor indexed="64"/>
      </patternFill>
    </fill>
  </fills>
  <borders count="54">
    <border>
      <left/>
      <right/>
      <top/>
      <bottom/>
      <diagonal/>
    </border>
    <border>
      <left/>
      <right/>
      <top/>
      <bottom style="hair">
        <color indexed="64"/>
      </bottom>
      <diagonal/>
    </border>
    <border>
      <left/>
      <right/>
      <top style="hair">
        <color indexed="64"/>
      </top>
      <bottom style="hair">
        <color indexed="64"/>
      </bottom>
      <diagonal/>
    </border>
    <border>
      <left/>
      <right/>
      <top style="hair">
        <color indexed="64"/>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right/>
      <top style="hair">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4"/>
      </top>
      <bottom style="double">
        <color theme="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top style="thin">
        <color theme="4"/>
      </top>
      <bottom style="medium">
        <color indexed="64"/>
      </bottom>
      <diagonal/>
    </border>
    <border>
      <left/>
      <right style="medium">
        <color indexed="64"/>
      </right>
      <top style="thin">
        <color theme="4"/>
      </top>
      <bottom style="medium">
        <color indexed="64"/>
      </bottom>
      <diagonal/>
    </border>
    <border>
      <left style="medium">
        <color indexed="64"/>
      </left>
      <right/>
      <top/>
      <bottom style="double">
        <color indexed="64"/>
      </bottom>
      <diagonal/>
    </border>
    <border>
      <left/>
      <right style="thin">
        <color indexed="64"/>
      </right>
      <top/>
      <bottom style="double">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right/>
      <top style="medium">
        <color indexed="64"/>
      </top>
      <bottom style="double">
        <color indexed="64"/>
      </bottom>
      <diagonal/>
    </border>
    <border>
      <left style="medium">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medium">
        <color indexed="64"/>
      </bottom>
      <diagonal/>
    </border>
  </borders>
  <cellStyleXfs count="8">
    <xf numFmtId="0" fontId="0" fillId="0" borderId="0"/>
    <xf numFmtId="43" fontId="7" fillId="0" borderId="0" applyFont="0" applyFill="0" applyBorder="0" applyAlignment="0" applyProtection="0"/>
    <xf numFmtId="9" fontId="7" fillId="0" borderId="0" applyFont="0" applyFill="0" applyBorder="0" applyAlignment="0" applyProtection="0"/>
    <xf numFmtId="0" fontId="9" fillId="4" borderId="0" applyNumberFormat="0" applyBorder="0" applyAlignment="0" applyProtection="0"/>
    <xf numFmtId="0" fontId="10" fillId="0" borderId="12" applyNumberFormat="0" applyFill="0" applyAlignment="0" applyProtection="0"/>
    <xf numFmtId="0" fontId="7" fillId="0" borderId="0"/>
    <xf numFmtId="44" fontId="7" fillId="0" borderId="0" applyFont="0" applyFill="0" applyBorder="0" applyAlignment="0" applyProtection="0"/>
    <xf numFmtId="44" fontId="15" fillId="0" borderId="0" applyFont="0" applyFill="0" applyBorder="0" applyAlignment="0" applyProtection="0"/>
  </cellStyleXfs>
  <cellXfs count="443">
    <xf numFmtId="0" fontId="0" fillId="0" borderId="0" xfId="0"/>
    <xf numFmtId="0" fontId="3" fillId="0" borderId="0" xfId="0" applyFont="1" applyAlignment="1"/>
    <xf numFmtId="0" fontId="1" fillId="0" borderId="0" xfId="0" applyFont="1" applyAlignment="1"/>
    <xf numFmtId="0" fontId="2" fillId="0" borderId="0" xfId="0" applyFont="1" applyAlignment="1"/>
    <xf numFmtId="0" fontId="1" fillId="0" borderId="0" xfId="0" applyFont="1" applyBorder="1" applyAlignment="1"/>
    <xf numFmtId="0" fontId="3" fillId="0" borderId="0" xfId="0" applyFont="1" applyBorder="1" applyAlignment="1"/>
    <xf numFmtId="0" fontId="4" fillId="0" borderId="0" xfId="0" applyFont="1" applyAlignment="1"/>
    <xf numFmtId="0" fontId="3" fillId="2" borderId="1" xfId="0" applyFont="1" applyFill="1" applyBorder="1" applyAlignment="1"/>
    <xf numFmtId="0" fontId="3" fillId="2" borderId="1" xfId="0" applyFont="1" applyFill="1" applyBorder="1" applyAlignment="1">
      <alignment horizontal="left" indent="1"/>
    </xf>
    <xf numFmtId="0" fontId="3" fillId="2" borderId="2" xfId="0" applyFont="1" applyFill="1" applyBorder="1" applyAlignment="1">
      <alignment horizontal="left" indent="1"/>
    </xf>
    <xf numFmtId="0" fontId="3" fillId="2" borderId="2" xfId="0" applyFont="1" applyFill="1" applyBorder="1" applyAlignment="1"/>
    <xf numFmtId="0" fontId="3" fillId="2" borderId="3" xfId="0" applyFont="1" applyFill="1" applyBorder="1" applyAlignment="1"/>
    <xf numFmtId="0" fontId="3" fillId="0" borderId="0" xfId="0" applyFont="1" applyFill="1" applyAlignment="1"/>
    <xf numFmtId="0" fontId="1" fillId="0" borderId="0" xfId="0" applyFont="1" applyFill="1" applyAlignment="1">
      <alignment horizontal="right"/>
    </xf>
    <xf numFmtId="0" fontId="2" fillId="0" borderId="0" xfId="0" applyFont="1" applyFill="1" applyAlignment="1"/>
    <xf numFmtId="0" fontId="5" fillId="0" borderId="0" xfId="0" applyFont="1" applyAlignment="1"/>
    <xf numFmtId="0" fontId="5" fillId="2" borderId="4" xfId="0" applyFont="1" applyFill="1" applyBorder="1" applyAlignment="1"/>
    <xf numFmtId="0" fontId="1" fillId="0" borderId="0" xfId="0" applyFont="1" applyBorder="1" applyAlignment="1">
      <alignment horizontal="center"/>
    </xf>
    <xf numFmtId="0" fontId="6" fillId="0" borderId="0" xfId="0" applyFont="1" applyBorder="1" applyAlignment="1">
      <alignment horizontal="center"/>
    </xf>
    <xf numFmtId="0" fontId="6" fillId="0" borderId="0" xfId="0" applyFont="1" applyFill="1" applyBorder="1" applyAlignment="1">
      <alignment horizontal="center"/>
    </xf>
    <xf numFmtId="44" fontId="3" fillId="2" borderId="1" xfId="0" applyNumberFormat="1" applyFont="1" applyFill="1" applyBorder="1" applyAlignment="1"/>
    <xf numFmtId="43" fontId="1" fillId="0" borderId="1" xfId="0" applyNumberFormat="1" applyFont="1" applyBorder="1" applyAlignment="1"/>
    <xf numFmtId="43" fontId="1" fillId="0" borderId="1" xfId="0" applyNumberFormat="1" applyFont="1" applyFill="1" applyBorder="1" applyAlignment="1"/>
    <xf numFmtId="44" fontId="3" fillId="2" borderId="2" xfId="0" applyNumberFormat="1" applyFont="1" applyFill="1" applyBorder="1" applyAlignment="1"/>
    <xf numFmtId="43" fontId="1" fillId="0" borderId="2" xfId="0" applyNumberFormat="1" applyFont="1" applyBorder="1" applyAlignment="1"/>
    <xf numFmtId="43" fontId="1" fillId="0" borderId="0" xfId="0" applyNumberFormat="1" applyFont="1" applyBorder="1" applyAlignment="1"/>
    <xf numFmtId="0" fontId="3" fillId="0" borderId="6" xfId="0" applyFont="1" applyBorder="1" applyAlignment="1"/>
    <xf numFmtId="43" fontId="1" fillId="0" borderId="6" xfId="0" applyNumberFormat="1" applyFont="1" applyBorder="1" applyAlignment="1"/>
    <xf numFmtId="43" fontId="1" fillId="0" borderId="6" xfId="0" applyNumberFormat="1" applyFont="1" applyFill="1" applyBorder="1" applyAlignment="1"/>
    <xf numFmtId="0" fontId="3" fillId="0" borderId="0" xfId="0" applyFont="1" applyBorder="1" applyAlignment="1">
      <alignment horizontal="right"/>
    </xf>
    <xf numFmtId="43" fontId="1" fillId="0" borderId="0" xfId="0" applyNumberFormat="1" applyFont="1" applyFill="1" applyBorder="1" applyAlignment="1"/>
    <xf numFmtId="0" fontId="3" fillId="0" borderId="0" xfId="0" applyFont="1" applyFill="1" applyBorder="1" applyAlignment="1"/>
    <xf numFmtId="0" fontId="1" fillId="0" borderId="0" xfId="0" applyFont="1" applyFill="1" applyBorder="1" applyAlignment="1"/>
    <xf numFmtId="0" fontId="3" fillId="0" borderId="0" xfId="0" applyFont="1" applyAlignment="1">
      <alignment horizontal="right"/>
    </xf>
    <xf numFmtId="10" fontId="3" fillId="2" borderId="5" xfId="0" applyNumberFormat="1" applyFont="1" applyFill="1" applyBorder="1" applyAlignment="1">
      <alignment horizontal="left"/>
    </xf>
    <xf numFmtId="10" fontId="3" fillId="0" borderId="0" xfId="0" applyNumberFormat="1" applyFont="1" applyAlignment="1">
      <alignment horizontal="left"/>
    </xf>
    <xf numFmtId="43" fontId="3" fillId="0" borderId="1" xfId="0" applyNumberFormat="1" applyFont="1" applyBorder="1" applyAlignment="1"/>
    <xf numFmtId="10" fontId="3" fillId="2" borderId="4" xfId="0" applyNumberFormat="1" applyFont="1" applyFill="1" applyBorder="1" applyAlignment="1">
      <alignment horizontal="left"/>
    </xf>
    <xf numFmtId="0" fontId="3" fillId="2" borderId="4" xfId="0" applyFont="1" applyFill="1" applyBorder="1" applyAlignment="1"/>
    <xf numFmtId="43" fontId="3" fillId="0" borderId="2" xfId="0" applyNumberFormat="1" applyFont="1" applyBorder="1" applyAlignment="1"/>
    <xf numFmtId="43" fontId="1" fillId="2" borderId="1" xfId="0" applyNumberFormat="1" applyFont="1" applyFill="1" applyBorder="1" applyAlignment="1"/>
    <xf numFmtId="0" fontId="3" fillId="2" borderId="5" xfId="0" applyFont="1" applyFill="1" applyBorder="1" applyAlignment="1"/>
    <xf numFmtId="0" fontId="1" fillId="2" borderId="1" xfId="0" applyFont="1" applyFill="1" applyBorder="1" applyAlignment="1"/>
    <xf numFmtId="0" fontId="1" fillId="2" borderId="0" xfId="0" applyFont="1" applyFill="1" applyBorder="1" applyAlignment="1"/>
    <xf numFmtId="164" fontId="3" fillId="0" borderId="0" xfId="0" applyNumberFormat="1" applyFont="1" applyAlignment="1"/>
    <xf numFmtId="164" fontId="3" fillId="0" borderId="0" xfId="0" applyNumberFormat="1" applyFont="1" applyFill="1" applyAlignment="1"/>
    <xf numFmtId="44" fontId="3" fillId="2" borderId="5" xfId="0" applyNumberFormat="1" applyFont="1" applyFill="1" applyBorder="1" applyAlignment="1"/>
    <xf numFmtId="44" fontId="3" fillId="0" borderId="0" xfId="0" applyNumberFormat="1" applyFont="1" applyAlignment="1"/>
    <xf numFmtId="0" fontId="1" fillId="0" borderId="4" xfId="0" applyFont="1" applyBorder="1" applyAlignment="1"/>
    <xf numFmtId="164" fontId="1" fillId="0" borderId="4" xfId="0" applyNumberFormat="1" applyFont="1" applyBorder="1" applyAlignment="1"/>
    <xf numFmtId="44" fontId="1" fillId="0" borderId="4" xfId="0" applyNumberFormat="1" applyFont="1" applyBorder="1" applyAlignment="1"/>
    <xf numFmtId="10" fontId="1" fillId="0" borderId="0" xfId="0" applyNumberFormat="1" applyFont="1" applyAlignment="1"/>
    <xf numFmtId="8" fontId="1" fillId="0" borderId="0" xfId="0" applyNumberFormat="1" applyFont="1" applyAlignment="1"/>
    <xf numFmtId="0" fontId="1" fillId="0" borderId="0" xfId="0" applyFont="1" applyFill="1" applyAlignment="1"/>
    <xf numFmtId="0" fontId="5" fillId="0" borderId="0" xfId="0" applyFont="1" applyFill="1" applyBorder="1" applyAlignment="1"/>
    <xf numFmtId="0" fontId="3" fillId="0" borderId="0" xfId="0" applyFont="1" applyAlignment="1">
      <alignment horizontal="left"/>
    </xf>
    <xf numFmtId="44" fontId="3" fillId="2" borderId="7" xfId="0" applyNumberFormat="1" applyFont="1" applyFill="1" applyBorder="1" applyAlignment="1"/>
    <xf numFmtId="0" fontId="3" fillId="0" borderId="6" xfId="0" applyFont="1" applyBorder="1" applyAlignment="1">
      <alignment horizontal="left"/>
    </xf>
    <xf numFmtId="0" fontId="3" fillId="2" borderId="7" xfId="0" applyFont="1" applyFill="1" applyBorder="1" applyAlignment="1"/>
    <xf numFmtId="0" fontId="1" fillId="0" borderId="4" xfId="0" applyFont="1" applyBorder="1" applyAlignment="1">
      <alignment horizontal="left"/>
    </xf>
    <xf numFmtId="0" fontId="3" fillId="0" borderId="0" xfId="0" applyFont="1" applyBorder="1" applyAlignment="1">
      <alignment horizontal="left"/>
    </xf>
    <xf numFmtId="0" fontId="5" fillId="0" borderId="0" xfId="0" applyFont="1" applyFill="1" applyAlignment="1"/>
    <xf numFmtId="0" fontId="1" fillId="3" borderId="0" xfId="0" applyFont="1" applyFill="1" applyBorder="1" applyAlignment="1"/>
    <xf numFmtId="0" fontId="3" fillId="2" borderId="0" xfId="0" applyFont="1" applyFill="1" applyBorder="1" applyAlignment="1"/>
    <xf numFmtId="10" fontId="3" fillId="0" borderId="0" xfId="0" applyNumberFormat="1" applyFont="1" applyFill="1" applyBorder="1" applyAlignment="1">
      <alignment horizontal="left"/>
    </xf>
    <xf numFmtId="0" fontId="1" fillId="3" borderId="0" xfId="0" applyFont="1" applyFill="1" applyAlignment="1"/>
    <xf numFmtId="0" fontId="3" fillId="0" borderId="1" xfId="0" applyFont="1" applyFill="1" applyBorder="1" applyAlignment="1"/>
    <xf numFmtId="44" fontId="3" fillId="0" borderId="0" xfId="0" applyNumberFormat="1" applyFont="1" applyFill="1" applyBorder="1" applyAlignment="1"/>
    <xf numFmtId="164" fontId="3" fillId="0" borderId="0" xfId="0" applyNumberFormat="1" applyFont="1" applyFill="1" applyBorder="1" applyAlignment="1"/>
    <xf numFmtId="44" fontId="3" fillId="2" borderId="4" xfId="0" applyNumberFormat="1" applyFont="1" applyFill="1" applyBorder="1" applyAlignment="1"/>
    <xf numFmtId="0" fontId="4" fillId="0" borderId="0" xfId="0" applyFont="1" applyFill="1" applyBorder="1" applyAlignment="1"/>
    <xf numFmtId="0" fontId="6" fillId="0" borderId="0" xfId="0" applyFont="1" applyFill="1" applyBorder="1" applyAlignment="1"/>
    <xf numFmtId="0" fontId="6" fillId="0" borderId="1" xfId="0" applyFont="1" applyFill="1" applyBorder="1" applyAlignment="1">
      <alignment horizontal="left" indent="1"/>
    </xf>
    <xf numFmtId="0" fontId="6" fillId="0" borderId="0" xfId="0" applyFont="1" applyAlignment="1">
      <alignment horizontal="left"/>
    </xf>
    <xf numFmtId="0" fontId="6" fillId="0" borderId="0" xfId="0" applyFont="1" applyAlignment="1"/>
    <xf numFmtId="164" fontId="3" fillId="0" borderId="0" xfId="0" applyNumberFormat="1" applyFont="1" applyBorder="1" applyAlignment="1"/>
    <xf numFmtId="0" fontId="6" fillId="0" borderId="0" xfId="0" applyFont="1" applyBorder="1" applyAlignment="1">
      <alignment horizontal="left"/>
    </xf>
    <xf numFmtId="0" fontId="4" fillId="0" borderId="0" xfId="0" applyFont="1" applyBorder="1" applyAlignment="1">
      <alignment horizontal="left"/>
    </xf>
    <xf numFmtId="0" fontId="1" fillId="0" borderId="0" xfId="0" applyFont="1" applyBorder="1" applyAlignment="1">
      <alignment horizontal="right"/>
    </xf>
    <xf numFmtId="0" fontId="1" fillId="0" borderId="0" xfId="0" applyNumberFormat="1" applyFont="1" applyBorder="1" applyAlignment="1"/>
    <xf numFmtId="9" fontId="3" fillId="0" borderId="0" xfId="0" applyNumberFormat="1" applyFont="1" applyBorder="1" applyAlignment="1">
      <alignment horizontal="center"/>
    </xf>
    <xf numFmtId="44" fontId="1" fillId="0" borderId="0" xfId="0" applyNumberFormat="1" applyFont="1" applyBorder="1" applyAlignment="1"/>
    <xf numFmtId="43" fontId="1" fillId="2" borderId="2" xfId="1" applyFont="1" applyFill="1" applyBorder="1" applyAlignment="1"/>
    <xf numFmtId="10" fontId="3" fillId="0" borderId="0" xfId="2" applyNumberFormat="1" applyFont="1" applyBorder="1" applyAlignment="1">
      <alignment horizontal="right"/>
    </xf>
    <xf numFmtId="44" fontId="3" fillId="0" borderId="0" xfId="0" applyNumberFormat="1" applyFont="1" applyBorder="1" applyAlignment="1"/>
    <xf numFmtId="44" fontId="3" fillId="0" borderId="0" xfId="0" applyNumberFormat="1" applyFont="1" applyFill="1" applyAlignment="1"/>
    <xf numFmtId="43" fontId="3" fillId="0" borderId="0" xfId="1" applyFont="1" applyFill="1" applyAlignment="1"/>
    <xf numFmtId="10" fontId="3" fillId="0" borderId="0" xfId="2" applyNumberFormat="1" applyFont="1" applyBorder="1" applyAlignment="1"/>
    <xf numFmtId="43" fontId="3" fillId="0" borderId="0" xfId="0" applyNumberFormat="1" applyFont="1" applyBorder="1" applyAlignment="1"/>
    <xf numFmtId="43" fontId="3" fillId="0" borderId="6" xfId="1" applyFont="1" applyBorder="1" applyAlignment="1"/>
    <xf numFmtId="10" fontId="3" fillId="0" borderId="0" xfId="2" applyNumberFormat="1" applyFont="1" applyAlignment="1"/>
    <xf numFmtId="10" fontId="2" fillId="0" borderId="0" xfId="2" applyNumberFormat="1" applyFont="1" applyAlignment="1"/>
    <xf numFmtId="10" fontId="2" fillId="0" borderId="0" xfId="2" applyNumberFormat="1" applyFont="1" applyFill="1" applyAlignment="1"/>
    <xf numFmtId="10" fontId="6" fillId="0" borderId="0" xfId="2" applyNumberFormat="1" applyFont="1" applyAlignment="1">
      <alignment horizontal="center"/>
    </xf>
    <xf numFmtId="10" fontId="3" fillId="2" borderId="1" xfId="2" applyNumberFormat="1" applyFont="1" applyFill="1" applyBorder="1" applyAlignment="1"/>
    <xf numFmtId="10" fontId="3" fillId="2" borderId="2" xfId="2" applyNumberFormat="1" applyFont="1" applyFill="1" applyBorder="1" applyAlignment="1"/>
    <xf numFmtId="10" fontId="3" fillId="2" borderId="3" xfId="2" applyNumberFormat="1" applyFont="1" applyFill="1" applyBorder="1" applyAlignment="1"/>
    <xf numFmtId="10" fontId="3" fillId="0" borderId="6" xfId="2" applyNumberFormat="1" applyFont="1" applyBorder="1" applyAlignment="1"/>
    <xf numFmtId="10" fontId="3" fillId="0" borderId="0" xfId="2" applyNumberFormat="1" applyFont="1" applyAlignment="1">
      <alignment horizontal="left"/>
    </xf>
    <xf numFmtId="10" fontId="3" fillId="0" borderId="0" xfId="2" applyNumberFormat="1" applyFont="1" applyFill="1" applyAlignment="1"/>
    <xf numFmtId="10" fontId="1" fillId="0" borderId="4" xfId="2" applyNumberFormat="1" applyFont="1" applyBorder="1" applyAlignment="1"/>
    <xf numFmtId="10" fontId="1" fillId="0" borderId="0" xfId="2" applyNumberFormat="1" applyFont="1" applyAlignment="1"/>
    <xf numFmtId="10" fontId="3" fillId="2" borderId="0" xfId="2" applyNumberFormat="1" applyFont="1" applyFill="1" applyBorder="1" applyAlignment="1"/>
    <xf numFmtId="10" fontId="3" fillId="0" borderId="2" xfId="2" applyNumberFormat="1" applyFont="1" applyFill="1" applyBorder="1" applyAlignment="1"/>
    <xf numFmtId="10" fontId="3" fillId="0" borderId="0" xfId="2" applyNumberFormat="1" applyFont="1" applyFill="1" applyBorder="1" applyAlignment="1"/>
    <xf numFmtId="10" fontId="6" fillId="0" borderId="0" xfId="2" applyNumberFormat="1" applyFont="1" applyFill="1" applyAlignment="1">
      <alignment horizontal="center"/>
    </xf>
    <xf numFmtId="10" fontId="3" fillId="0" borderId="1" xfId="2" applyNumberFormat="1" applyFont="1" applyFill="1" applyBorder="1" applyAlignment="1"/>
    <xf numFmtId="10" fontId="3" fillId="0" borderId="6" xfId="2" applyNumberFormat="1" applyFont="1" applyFill="1" applyBorder="1" applyAlignment="1"/>
    <xf numFmtId="10" fontId="1" fillId="0" borderId="4" xfId="2" applyNumberFormat="1" applyFont="1" applyFill="1" applyBorder="1" applyAlignment="1"/>
    <xf numFmtId="10" fontId="1" fillId="0" borderId="0" xfId="2" applyNumberFormat="1" applyFont="1" applyFill="1" applyAlignment="1"/>
    <xf numFmtId="9" fontId="5" fillId="0" borderId="0" xfId="2" applyNumberFormat="1" applyFont="1" applyFill="1" applyBorder="1" applyAlignment="1"/>
    <xf numFmtId="165" fontId="5" fillId="2" borderId="4" xfId="1" applyNumberFormat="1" applyFont="1" applyFill="1" applyBorder="1" applyAlignment="1"/>
    <xf numFmtId="10" fontId="5" fillId="0" borderId="0" xfId="2" applyNumberFormat="1" applyFont="1" applyAlignment="1"/>
    <xf numFmtId="10" fontId="5" fillId="0" borderId="0" xfId="2" applyNumberFormat="1" applyFont="1" applyFill="1" applyAlignment="1"/>
    <xf numFmtId="43" fontId="3" fillId="0" borderId="0" xfId="0" applyNumberFormat="1" applyFont="1" applyAlignment="1"/>
    <xf numFmtId="43" fontId="3" fillId="0" borderId="0" xfId="0" applyNumberFormat="1" applyFont="1" applyFill="1" applyAlignment="1"/>
    <xf numFmtId="43" fontId="1" fillId="0" borderId="0" xfId="0" applyNumberFormat="1" applyFont="1" applyAlignment="1"/>
    <xf numFmtId="165" fontId="1" fillId="0" borderId="0" xfId="1" applyNumberFormat="1" applyFont="1" applyBorder="1" applyAlignment="1"/>
    <xf numFmtId="10" fontId="1" fillId="0" borderId="0" xfId="2" applyNumberFormat="1" applyFont="1" applyBorder="1" applyAlignment="1"/>
    <xf numFmtId="0" fontId="1" fillId="0" borderId="5" xfId="0" applyFont="1" applyFill="1" applyBorder="1" applyAlignment="1">
      <alignment horizontal="center"/>
    </xf>
    <xf numFmtId="44" fontId="3" fillId="0" borderId="6" xfId="0" applyNumberFormat="1" applyFont="1" applyBorder="1" applyAlignment="1"/>
    <xf numFmtId="0" fontId="1" fillId="0" borderId="5" xfId="0" applyFont="1" applyFill="1" applyBorder="1" applyAlignment="1">
      <alignment horizontal="center"/>
    </xf>
    <xf numFmtId="43" fontId="8" fillId="0" borderId="0" xfId="0" applyNumberFormat="1" applyFont="1" applyFill="1" applyAlignment="1"/>
    <xf numFmtId="0" fontId="8" fillId="0" borderId="0" xfId="0" applyFont="1" applyFill="1" applyAlignment="1"/>
    <xf numFmtId="10" fontId="8" fillId="0" borderId="0" xfId="2" applyNumberFormat="1" applyFont="1" applyFill="1" applyAlignment="1"/>
    <xf numFmtId="10" fontId="3" fillId="0" borderId="6" xfId="1" applyNumberFormat="1" applyFont="1" applyBorder="1" applyAlignment="1"/>
    <xf numFmtId="0" fontId="1" fillId="0" borderId="5" xfId="0" applyFont="1" applyFill="1" applyBorder="1" applyAlignment="1">
      <alignment horizontal="center"/>
    </xf>
    <xf numFmtId="0" fontId="12" fillId="0" borderId="19" xfId="5" applyFont="1" applyBorder="1" applyAlignment="1">
      <alignment horizontal="center" wrapText="1"/>
    </xf>
    <xf numFmtId="0" fontId="12" fillId="0" borderId="19" xfId="5" applyFont="1" applyBorder="1" applyAlignment="1">
      <alignment horizontal="center" vertical="center" wrapText="1"/>
    </xf>
    <xf numFmtId="0" fontId="12" fillId="0" borderId="21" xfId="5" applyFont="1" applyFill="1" applyBorder="1" applyAlignment="1">
      <alignment horizontal="center"/>
    </xf>
    <xf numFmtId="9" fontId="12" fillId="0" borderId="21" xfId="2" applyFont="1" applyFill="1" applyBorder="1" applyAlignment="1">
      <alignment horizontal="center" vertical="center"/>
    </xf>
    <xf numFmtId="0" fontId="11" fillId="0" borderId="16" xfId="5" applyFont="1" applyBorder="1" applyAlignment="1">
      <alignment horizontal="left"/>
    </xf>
    <xf numFmtId="0" fontId="12" fillId="0" borderId="0" xfId="5" applyFont="1" applyBorder="1" applyAlignment="1"/>
    <xf numFmtId="0" fontId="12" fillId="0" borderId="17" xfId="5" applyFont="1" applyBorder="1" applyAlignment="1"/>
    <xf numFmtId="0" fontId="11" fillId="0" borderId="16" xfId="5" applyFont="1" applyFill="1" applyBorder="1" applyAlignment="1">
      <alignment horizontal="left" indent="1"/>
    </xf>
    <xf numFmtId="10" fontId="12" fillId="0" borderId="0" xfId="5" applyNumberFormat="1" applyFont="1" applyBorder="1" applyAlignment="1"/>
    <xf numFmtId="10" fontId="11" fillId="0" borderId="0" xfId="2" applyNumberFormat="1" applyFont="1" applyBorder="1" applyAlignment="1"/>
    <xf numFmtId="168" fontId="11" fillId="0" borderId="0" xfId="6" applyNumberFormat="1" applyFont="1" applyFill="1" applyBorder="1" applyAlignment="1"/>
    <xf numFmtId="0" fontId="12" fillId="0" borderId="16" xfId="5" applyFont="1" applyBorder="1" applyAlignment="1"/>
    <xf numFmtId="0" fontId="12" fillId="0" borderId="31" xfId="5" applyFont="1" applyBorder="1" applyAlignment="1"/>
    <xf numFmtId="0" fontId="11" fillId="0" borderId="29" xfId="5" applyFont="1" applyBorder="1" applyAlignment="1">
      <alignment horizontal="left"/>
    </xf>
    <xf numFmtId="0" fontId="12" fillId="0" borderId="27" xfId="5" applyFont="1" applyBorder="1" applyAlignment="1"/>
    <xf numFmtId="0" fontId="12" fillId="0" borderId="30" xfId="5" applyFont="1" applyBorder="1" applyAlignment="1"/>
    <xf numFmtId="0" fontId="12" fillId="0" borderId="0" xfId="5" applyFont="1"/>
    <xf numFmtId="0" fontId="12" fillId="0" borderId="34" xfId="5" applyFont="1" applyBorder="1" applyAlignment="1">
      <alignment wrapText="1"/>
    </xf>
    <xf numFmtId="0" fontId="12" fillId="0" borderId="35" xfId="5" applyFont="1" applyBorder="1" applyAlignment="1">
      <alignment horizontal="center"/>
    </xf>
    <xf numFmtId="43" fontId="3" fillId="0" borderId="6" xfId="1" applyFont="1" applyFill="1" applyBorder="1" applyAlignment="1"/>
    <xf numFmtId="0" fontId="3" fillId="0" borderId="0" xfId="0" applyFont="1" applyFill="1" applyBorder="1" applyAlignment="1">
      <alignment horizontal="left" indent="1"/>
    </xf>
    <xf numFmtId="0" fontId="6" fillId="0" borderId="0" xfId="0" applyFont="1" applyFill="1" applyAlignment="1">
      <alignment horizontal="left"/>
    </xf>
    <xf numFmtId="10" fontId="3" fillId="10" borderId="0" xfId="2" applyNumberFormat="1" applyFont="1" applyFill="1" applyAlignment="1"/>
    <xf numFmtId="44" fontId="3" fillId="0" borderId="5" xfId="0" applyNumberFormat="1" applyFont="1" applyFill="1" applyBorder="1" applyAlignment="1"/>
    <xf numFmtId="0" fontId="1" fillId="0" borderId="5" xfId="0" applyFont="1" applyFill="1" applyBorder="1" applyAlignment="1">
      <alignment horizontal="center"/>
    </xf>
    <xf numFmtId="0" fontId="12" fillId="0" borderId="8" xfId="5" applyFont="1" applyBorder="1" applyAlignment="1">
      <alignment horizontal="center" wrapText="1"/>
    </xf>
    <xf numFmtId="44" fontId="12" fillId="0" borderId="21" xfId="6" applyFont="1" applyFill="1" applyBorder="1" applyAlignment="1"/>
    <xf numFmtId="44" fontId="3" fillId="0" borderId="0" xfId="6" applyFont="1" applyBorder="1" applyAlignment="1">
      <alignment horizontal="left"/>
    </xf>
    <xf numFmtId="44" fontId="3" fillId="0" borderId="0" xfId="7" applyFont="1" applyBorder="1" applyAlignment="1"/>
    <xf numFmtId="44" fontId="3" fillId="0" borderId="0" xfId="7" applyFont="1" applyAlignment="1"/>
    <xf numFmtId="44" fontId="1" fillId="0" borderId="4" xfId="7" applyFont="1" applyBorder="1" applyAlignment="1"/>
    <xf numFmtId="44" fontId="1" fillId="0" borderId="0" xfId="7" applyFont="1" applyAlignment="1"/>
    <xf numFmtId="44" fontId="3" fillId="0" borderId="0" xfId="7" applyFont="1" applyFill="1" applyAlignment="1"/>
    <xf numFmtId="44" fontId="16" fillId="0" borderId="0" xfId="7" applyFont="1" applyAlignment="1"/>
    <xf numFmtId="0" fontId="0" fillId="0" borderId="0" xfId="0" applyBorder="1"/>
    <xf numFmtId="0" fontId="0" fillId="0" borderId="17" xfId="0" applyBorder="1"/>
    <xf numFmtId="0" fontId="1" fillId="0" borderId="25" xfId="0" applyFont="1" applyBorder="1" applyAlignment="1">
      <alignment horizontal="left"/>
    </xf>
    <xf numFmtId="0" fontId="1" fillId="0" borderId="26" xfId="0" applyFont="1" applyBorder="1" applyAlignment="1"/>
    <xf numFmtId="164" fontId="1" fillId="0" borderId="26" xfId="0" applyNumberFormat="1" applyFont="1" applyBorder="1" applyAlignment="1"/>
    <xf numFmtId="43" fontId="3" fillId="0" borderId="26" xfId="1" applyFont="1" applyBorder="1" applyAlignment="1"/>
    <xf numFmtId="43" fontId="1" fillId="0" borderId="26" xfId="0" applyNumberFormat="1" applyFont="1" applyBorder="1" applyAlignment="1"/>
    <xf numFmtId="44" fontId="1" fillId="0" borderId="26" xfId="0" applyNumberFormat="1" applyFont="1" applyBorder="1" applyAlignment="1"/>
    <xf numFmtId="164" fontId="1" fillId="0" borderId="26" xfId="0" applyNumberFormat="1" applyFont="1" applyFill="1" applyBorder="1" applyAlignment="1"/>
    <xf numFmtId="0" fontId="3" fillId="0" borderId="26" xfId="0" applyFont="1" applyBorder="1" applyAlignment="1"/>
    <xf numFmtId="43" fontId="3" fillId="0" borderId="26" xfId="1" applyFont="1" applyFill="1" applyBorder="1" applyAlignment="1"/>
    <xf numFmtId="44" fontId="1" fillId="0" borderId="0" xfId="7" applyNumberFormat="1" applyFont="1" applyAlignment="1"/>
    <xf numFmtId="44" fontId="12" fillId="0" borderId="0" xfId="5" applyNumberFormat="1" applyFont="1"/>
    <xf numFmtId="0" fontId="3" fillId="0" borderId="13" xfId="0" applyFont="1" applyBorder="1" applyAlignment="1"/>
    <xf numFmtId="44" fontId="12" fillId="9" borderId="22" xfId="0" applyNumberFormat="1" applyFont="1" applyFill="1" applyBorder="1" applyAlignment="1"/>
    <xf numFmtId="0" fontId="11" fillId="0" borderId="37" xfId="5" applyFont="1" applyBorder="1" applyAlignment="1"/>
    <xf numFmtId="43" fontId="14" fillId="0" borderId="0" xfId="1" applyFont="1" applyFill="1" applyAlignment="1"/>
    <xf numFmtId="0" fontId="16" fillId="0" borderId="0" xfId="0" applyFont="1" applyFill="1" applyAlignment="1"/>
    <xf numFmtId="0" fontId="17" fillId="0" borderId="0" xfId="0" applyFont="1" applyFill="1" applyAlignment="1"/>
    <xf numFmtId="10" fontId="17" fillId="0" borderId="0" xfId="2" applyNumberFormat="1" applyFont="1" applyFill="1" applyAlignment="1"/>
    <xf numFmtId="10" fontId="8" fillId="0" borderId="0" xfId="2" applyNumberFormat="1" applyFont="1" applyAlignment="1"/>
    <xf numFmtId="10" fontId="17" fillId="0" borderId="0" xfId="2" applyNumberFormat="1" applyFont="1" applyAlignment="1"/>
    <xf numFmtId="44" fontId="3" fillId="2" borderId="1" xfId="7" applyFont="1" applyFill="1" applyBorder="1" applyAlignment="1"/>
    <xf numFmtId="169" fontId="3" fillId="0" borderId="0" xfId="7" applyNumberFormat="1" applyFont="1" applyBorder="1" applyAlignment="1"/>
    <xf numFmtId="44" fontId="1" fillId="0" borderId="4" xfId="7" applyNumberFormat="1" applyFont="1" applyBorder="1" applyAlignment="1"/>
    <xf numFmtId="44" fontId="8" fillId="0" borderId="0" xfId="0" applyNumberFormat="1" applyFont="1" applyFill="1" applyAlignment="1"/>
    <xf numFmtId="0" fontId="0" fillId="0" borderId="16" xfId="0" applyBorder="1"/>
    <xf numFmtId="0" fontId="18" fillId="0" borderId="18" xfId="0" applyFont="1" applyBorder="1"/>
    <xf numFmtId="0" fontId="18" fillId="0" borderId="21" xfId="0" applyFont="1" applyBorder="1"/>
    <xf numFmtId="0" fontId="18" fillId="0" borderId="21" xfId="0" applyFont="1" applyBorder="1" applyAlignment="1">
      <alignment wrapText="1"/>
    </xf>
    <xf numFmtId="0" fontId="18" fillId="0" borderId="22" xfId="0" applyFont="1" applyBorder="1" applyAlignment="1">
      <alignment wrapText="1"/>
    </xf>
    <xf numFmtId="0" fontId="7" fillId="0" borderId="18" xfId="5" applyFont="1" applyBorder="1" applyAlignment="1">
      <alignment wrapText="1"/>
    </xf>
    <xf numFmtId="0" fontId="7" fillId="0" borderId="21" xfId="5" applyFont="1" applyBorder="1" applyAlignment="1">
      <alignment wrapText="1"/>
    </xf>
    <xf numFmtId="44" fontId="7" fillId="0" borderId="21" xfId="6" applyFont="1" applyBorder="1"/>
    <xf numFmtId="0" fontId="7" fillId="0" borderId="22" xfId="0" applyFont="1" applyBorder="1" applyAlignment="1">
      <alignment wrapText="1"/>
    </xf>
    <xf numFmtId="0" fontId="7" fillId="0" borderId="22" xfId="0" applyFont="1" applyBorder="1"/>
    <xf numFmtId="43" fontId="19" fillId="0" borderId="0" xfId="1" applyFont="1"/>
    <xf numFmtId="43" fontId="19" fillId="0" borderId="0" xfId="1" applyFont="1" applyBorder="1"/>
    <xf numFmtId="44" fontId="19" fillId="0" borderId="0" xfId="6" applyFont="1"/>
    <xf numFmtId="10" fontId="16" fillId="0" borderId="0" xfId="0" applyNumberFormat="1" applyFont="1" applyFill="1" applyAlignment="1"/>
    <xf numFmtId="10" fontId="3" fillId="0" borderId="0" xfId="0" applyNumberFormat="1" applyFont="1" applyFill="1" applyAlignment="1"/>
    <xf numFmtId="44" fontId="7" fillId="0" borderId="21" xfId="5" applyNumberFormat="1" applyFont="1" applyBorder="1" applyAlignment="1">
      <alignment wrapText="1"/>
    </xf>
    <xf numFmtId="39" fontId="18" fillId="0" borderId="0" xfId="1" applyNumberFormat="1" applyFont="1"/>
    <xf numFmtId="0" fontId="1" fillId="9" borderId="0" xfId="0" applyFont="1" applyFill="1" applyAlignment="1"/>
    <xf numFmtId="0" fontId="3" fillId="9" borderId="0" xfId="0" applyFont="1" applyFill="1" applyBorder="1" applyAlignment="1"/>
    <xf numFmtId="44" fontId="3" fillId="9" borderId="0" xfId="0" applyNumberFormat="1" applyFont="1" applyFill="1" applyBorder="1" applyAlignment="1"/>
    <xf numFmtId="0" fontId="3" fillId="9" borderId="0" xfId="0" applyFont="1" applyFill="1" applyAlignment="1"/>
    <xf numFmtId="10" fontId="3" fillId="9" borderId="0" xfId="2" applyNumberFormat="1" applyFont="1" applyFill="1" applyAlignment="1"/>
    <xf numFmtId="43" fontId="1" fillId="9" borderId="0" xfId="0" applyNumberFormat="1" applyFont="1" applyFill="1" applyBorder="1" applyAlignment="1"/>
    <xf numFmtId="10" fontId="3" fillId="9" borderId="0" xfId="2" applyNumberFormat="1" applyFont="1" applyFill="1" applyBorder="1" applyAlignment="1"/>
    <xf numFmtId="0" fontId="3" fillId="0" borderId="6" xfId="0" applyFont="1" applyBorder="1" applyAlignment="1">
      <alignment horizontal="center"/>
    </xf>
    <xf numFmtId="43" fontId="12" fillId="0" borderId="42" xfId="5" applyNumberFormat="1" applyFont="1" applyFill="1" applyBorder="1" applyAlignment="1"/>
    <xf numFmtId="0" fontId="12" fillId="0" borderId="35" xfId="5" applyFont="1" applyFill="1" applyBorder="1" applyAlignment="1"/>
    <xf numFmtId="9" fontId="12" fillId="0" borderId="35" xfId="2" applyFont="1" applyFill="1" applyBorder="1" applyAlignment="1">
      <alignment horizontal="center" vertical="center"/>
    </xf>
    <xf numFmtId="9" fontId="12" fillId="0" borderId="43" xfId="2" applyFont="1" applyFill="1" applyBorder="1" applyAlignment="1">
      <alignment horizontal="center" vertical="center"/>
    </xf>
    <xf numFmtId="9" fontId="12" fillId="0" borderId="44" xfId="2" applyFont="1" applyFill="1" applyBorder="1" applyAlignment="1">
      <alignment horizontal="center" vertical="center"/>
    </xf>
    <xf numFmtId="0" fontId="12" fillId="0" borderId="16" xfId="5" applyFont="1" applyBorder="1" applyAlignment="1">
      <alignment horizontal="left"/>
    </xf>
    <xf numFmtId="44" fontId="3" fillId="2" borderId="0" xfId="0" applyNumberFormat="1" applyFont="1" applyFill="1" applyBorder="1" applyAlignment="1"/>
    <xf numFmtId="10" fontId="3" fillId="0" borderId="0" xfId="0" applyNumberFormat="1" applyFont="1" applyBorder="1" applyAlignment="1">
      <alignment horizontal="right"/>
    </xf>
    <xf numFmtId="10" fontId="3" fillId="0" borderId="0" xfId="0" applyNumberFormat="1" applyFont="1" applyBorder="1" applyAlignment="1">
      <alignment horizontal="center"/>
    </xf>
    <xf numFmtId="0" fontId="12" fillId="4" borderId="16" xfId="3" applyFont="1" applyBorder="1"/>
    <xf numFmtId="0" fontId="12" fillId="4" borderId="0" xfId="3" applyFont="1" applyBorder="1"/>
    <xf numFmtId="0" fontId="12" fillId="4" borderId="17" xfId="3" applyFont="1" applyBorder="1"/>
    <xf numFmtId="0" fontId="20" fillId="8" borderId="38" xfId="4" applyFont="1" applyFill="1" applyBorder="1" applyAlignment="1">
      <alignment horizontal="left" indent="2"/>
    </xf>
    <xf numFmtId="43" fontId="20" fillId="8" borderId="38" xfId="4" applyNumberFormat="1" applyFont="1" applyFill="1" applyBorder="1" applyAlignment="1">
      <alignment horizontal="left" indent="2"/>
    </xf>
    <xf numFmtId="44" fontId="21" fillId="8" borderId="38" xfId="6" applyFont="1" applyFill="1" applyBorder="1" applyAlignment="1"/>
    <xf numFmtId="44" fontId="22" fillId="8" borderId="39" xfId="7" applyFont="1" applyFill="1" applyBorder="1" applyAlignment="1"/>
    <xf numFmtId="44" fontId="23" fillId="0" borderId="15" xfId="5" applyNumberFormat="1" applyFont="1" applyBorder="1"/>
    <xf numFmtId="0" fontId="24" fillId="4" borderId="13" xfId="3" applyFont="1" applyBorder="1"/>
    <xf numFmtId="0" fontId="24" fillId="4" borderId="14" xfId="3" applyFont="1" applyBorder="1"/>
    <xf numFmtId="0" fontId="24" fillId="4" borderId="15" xfId="3" applyFont="1" applyBorder="1"/>
    <xf numFmtId="44" fontId="1" fillId="0" borderId="1" xfId="7" applyNumberFormat="1" applyFont="1" applyFill="1" applyBorder="1" applyAlignment="1"/>
    <xf numFmtId="44" fontId="3" fillId="0" borderId="0" xfId="7" applyNumberFormat="1" applyFont="1" applyFill="1" applyAlignment="1"/>
    <xf numFmtId="44" fontId="1" fillId="0" borderId="0" xfId="7" applyNumberFormat="1" applyFont="1" applyFill="1" applyBorder="1" applyAlignment="1"/>
    <xf numFmtId="44" fontId="1" fillId="0" borderId="26" xfId="7" applyNumberFormat="1" applyFont="1" applyBorder="1" applyAlignment="1"/>
    <xf numFmtId="10" fontId="3" fillId="0" borderId="3" xfId="2" applyNumberFormat="1" applyFont="1" applyFill="1" applyBorder="1" applyAlignment="1"/>
    <xf numFmtId="44" fontId="11" fillId="7" borderId="17" xfId="7" applyNumberFormat="1" applyFont="1" applyFill="1" applyBorder="1" applyAlignment="1"/>
    <xf numFmtId="44" fontId="12" fillId="0" borderId="17" xfId="7" applyNumberFormat="1" applyFont="1" applyBorder="1" applyAlignment="1"/>
    <xf numFmtId="44" fontId="11" fillId="7" borderId="32" xfId="7" applyNumberFormat="1" applyFont="1" applyFill="1" applyBorder="1" applyAlignment="1"/>
    <xf numFmtId="0" fontId="3" fillId="2" borderId="2" xfId="0" applyFont="1" applyFill="1" applyBorder="1" applyAlignment="1">
      <alignment wrapText="1"/>
    </xf>
    <xf numFmtId="0" fontId="12" fillId="5" borderId="21" xfId="5" applyFont="1" applyFill="1" applyBorder="1" applyAlignment="1">
      <alignment horizontal="center" vertical="center" wrapText="1"/>
    </xf>
    <xf numFmtId="167" fontId="12" fillId="5" borderId="21" xfId="1" applyNumberFormat="1" applyFont="1" applyFill="1" applyBorder="1" applyAlignment="1">
      <alignment horizontal="center" vertical="center" wrapText="1"/>
    </xf>
    <xf numFmtId="44" fontId="12" fillId="5" borderId="22" xfId="5" applyNumberFormat="1" applyFont="1" applyFill="1" applyBorder="1" applyAlignment="1">
      <alignment vertical="center"/>
    </xf>
    <xf numFmtId="0" fontId="26" fillId="0" borderId="33" xfId="5" quotePrefix="1" applyNumberFormat="1" applyFont="1" applyBorder="1" applyAlignment="1">
      <alignment horizontal="center"/>
    </xf>
    <xf numFmtId="43" fontId="26" fillId="0" borderId="33" xfId="5" quotePrefix="1" applyNumberFormat="1" applyFont="1" applyBorder="1" applyAlignment="1">
      <alignment horizontal="left"/>
    </xf>
    <xf numFmtId="0" fontId="27" fillId="0" borderId="0" xfId="0" applyFont="1" applyFill="1" applyAlignment="1"/>
    <xf numFmtId="0" fontId="25" fillId="0" borderId="42" xfId="5" applyFont="1" applyFill="1" applyBorder="1" applyAlignment="1">
      <alignment horizontal="left" vertical="top" wrapText="1"/>
    </xf>
    <xf numFmtId="44" fontId="26" fillId="5" borderId="44" xfId="5" applyNumberFormat="1" applyFont="1" applyFill="1" applyBorder="1" applyAlignment="1">
      <alignment vertical="center"/>
    </xf>
    <xf numFmtId="44" fontId="0" fillId="0" borderId="0" xfId="6" applyFont="1"/>
    <xf numFmtId="0" fontId="7" fillId="0" borderId="0" xfId="5"/>
    <xf numFmtId="0" fontId="18" fillId="0" borderId="0" xfId="5" applyFont="1" applyFill="1" applyAlignment="1"/>
    <xf numFmtId="0" fontId="7" fillId="0" borderId="0" xfId="5" applyFont="1"/>
    <xf numFmtId="44" fontId="29" fillId="11" borderId="0" xfId="5" applyNumberFormat="1" applyFont="1" applyFill="1"/>
    <xf numFmtId="10" fontId="29" fillId="11" borderId="0" xfId="5" applyNumberFormat="1" applyFont="1" applyFill="1"/>
    <xf numFmtId="44" fontId="30" fillId="0" borderId="0" xfId="5" applyNumberFormat="1" applyFont="1"/>
    <xf numFmtId="44" fontId="31" fillId="11" borderId="0" xfId="5" applyNumberFormat="1" applyFont="1" applyFill="1"/>
    <xf numFmtId="44" fontId="32" fillId="0" borderId="0" xfId="5" applyNumberFormat="1" applyFont="1"/>
    <xf numFmtId="0" fontId="19" fillId="0" borderId="0" xfId="5" applyFont="1"/>
    <xf numFmtId="44" fontId="18" fillId="0" borderId="0" xfId="6" applyFont="1"/>
    <xf numFmtId="10" fontId="7" fillId="0" borderId="0" xfId="5" applyNumberFormat="1" applyFont="1"/>
    <xf numFmtId="44" fontId="7" fillId="0" borderId="0" xfId="5" applyNumberFormat="1" applyFont="1"/>
    <xf numFmtId="0" fontId="7" fillId="0" borderId="21" xfId="5" applyFont="1" applyFill="1" applyBorder="1" applyAlignment="1">
      <alignment horizontal="center"/>
    </xf>
    <xf numFmtId="0" fontId="19" fillId="0" borderId="0" xfId="5" applyFont="1" applyBorder="1"/>
    <xf numFmtId="0" fontId="18" fillId="0" borderId="0" xfId="5" applyFont="1" applyFill="1" applyAlignment="1">
      <alignment horizontal="center"/>
    </xf>
    <xf numFmtId="44" fontId="12" fillId="5" borderId="45" xfId="5" applyNumberFormat="1" applyFont="1" applyFill="1" applyBorder="1" applyAlignment="1">
      <alignment vertical="center"/>
    </xf>
    <xf numFmtId="0" fontId="4" fillId="9" borderId="1" xfId="0" applyFont="1" applyFill="1" applyBorder="1" applyAlignment="1">
      <alignment horizontal="center" wrapText="1"/>
    </xf>
    <xf numFmtId="0" fontId="4" fillId="0" borderId="0" xfId="0" applyFont="1" applyAlignment="1">
      <alignment horizontal="center"/>
    </xf>
    <xf numFmtId="44" fontId="4" fillId="0" borderId="0" xfId="0" applyNumberFormat="1" applyFont="1" applyAlignment="1"/>
    <xf numFmtId="0" fontId="3" fillId="12" borderId="0" xfId="0" applyFont="1" applyFill="1" applyAlignment="1"/>
    <xf numFmtId="0" fontId="3" fillId="12" borderId="6" xfId="0" applyFont="1" applyFill="1" applyBorder="1" applyAlignment="1"/>
    <xf numFmtId="0" fontId="1" fillId="12" borderId="4" xfId="0" applyFont="1" applyFill="1" applyBorder="1" applyAlignment="1"/>
    <xf numFmtId="0" fontId="11" fillId="12" borderId="17" xfId="5" applyFont="1" applyFill="1" applyBorder="1" applyAlignment="1">
      <alignment horizontal="center"/>
    </xf>
    <xf numFmtId="44" fontId="26" fillId="12" borderId="17" xfId="5" applyNumberFormat="1" applyFont="1" applyFill="1" applyBorder="1" applyAlignment="1">
      <alignment vertical="center"/>
    </xf>
    <xf numFmtId="44" fontId="12" fillId="12" borderId="17" xfId="5" applyNumberFormat="1" applyFont="1" applyFill="1" applyBorder="1" applyAlignment="1">
      <alignment vertical="center"/>
    </xf>
    <xf numFmtId="169" fontId="25" fillId="12" borderId="17" xfId="5" applyNumberFormat="1" applyFont="1" applyFill="1" applyBorder="1"/>
    <xf numFmtId="44" fontId="11" fillId="12" borderId="17" xfId="5" applyNumberFormat="1" applyFont="1" applyFill="1" applyBorder="1"/>
    <xf numFmtId="0" fontId="13" fillId="12" borderId="17" xfId="3" applyFont="1" applyFill="1" applyBorder="1"/>
    <xf numFmtId="0" fontId="12" fillId="12" borderId="17" xfId="3" applyFont="1" applyFill="1" applyBorder="1"/>
    <xf numFmtId="0" fontId="12" fillId="12" borderId="17" xfId="5" applyFont="1" applyFill="1" applyBorder="1" applyAlignment="1"/>
    <xf numFmtId="0" fontId="11" fillId="12" borderId="17" xfId="0" applyFont="1" applyFill="1" applyBorder="1" applyAlignment="1">
      <alignment horizontal="center" vertical="center" wrapText="1"/>
    </xf>
    <xf numFmtId="166" fontId="11" fillId="12" borderId="17" xfId="6" applyNumberFormat="1" applyFont="1" applyFill="1" applyBorder="1" applyAlignment="1"/>
    <xf numFmtId="44" fontId="12" fillId="12" borderId="17" xfId="5" applyNumberFormat="1" applyFont="1" applyFill="1" applyBorder="1" applyAlignment="1"/>
    <xf numFmtId="169" fontId="22" fillId="12" borderId="30" xfId="6" applyNumberFormat="1" applyFont="1" applyFill="1" applyBorder="1" applyAlignment="1"/>
    <xf numFmtId="0" fontId="12" fillId="0" borderId="23" xfId="5" applyFont="1" applyBorder="1" applyAlignment="1">
      <alignment wrapText="1"/>
    </xf>
    <xf numFmtId="9" fontId="12" fillId="0" borderId="21" xfId="2" applyFont="1" applyFill="1" applyBorder="1" applyAlignment="1">
      <alignment horizontal="center"/>
    </xf>
    <xf numFmtId="44" fontId="12" fillId="0" borderId="21" xfId="6" applyFont="1" applyFill="1" applyBorder="1" applyAlignment="1">
      <alignment horizontal="center"/>
    </xf>
    <xf numFmtId="44" fontId="12" fillId="0" borderId="0" xfId="7" applyFont="1"/>
    <xf numFmtId="0" fontId="23" fillId="0" borderId="13" xfId="5" applyFont="1" applyBorder="1" applyAlignment="1">
      <alignment horizontal="center"/>
    </xf>
    <xf numFmtId="0" fontId="23" fillId="0" borderId="14" xfId="5" applyFont="1" applyBorder="1" applyAlignment="1">
      <alignment horizontal="center"/>
    </xf>
    <xf numFmtId="169" fontId="11" fillId="12" borderId="30" xfId="6" applyNumberFormat="1" applyFont="1" applyFill="1" applyBorder="1" applyAlignment="1"/>
    <xf numFmtId="43" fontId="12" fillId="0" borderId="21" xfId="1" applyNumberFormat="1" applyFont="1" applyFill="1" applyBorder="1" applyAlignment="1"/>
    <xf numFmtId="0" fontId="11" fillId="0" borderId="23" xfId="5" applyFont="1" applyBorder="1" applyAlignment="1">
      <alignment horizontal="left" vertical="center"/>
    </xf>
    <xf numFmtId="0" fontId="12" fillId="0" borderId="52" xfId="5" applyFont="1" applyBorder="1" applyAlignment="1">
      <alignment wrapText="1"/>
    </xf>
    <xf numFmtId="0" fontId="11" fillId="0" borderId="21" xfId="5" applyFont="1" applyBorder="1" applyAlignment="1">
      <alignment horizontal="left" vertical="center"/>
    </xf>
    <xf numFmtId="0" fontId="1" fillId="0" borderId="21" xfId="0" applyFont="1" applyBorder="1" applyAlignment="1"/>
    <xf numFmtId="9" fontId="26" fillId="0" borderId="49" xfId="5" applyNumberFormat="1" applyFont="1" applyFill="1" applyBorder="1" applyAlignment="1"/>
    <xf numFmtId="44" fontId="25" fillId="0" borderId="48" xfId="5" applyNumberFormat="1" applyFont="1" applyFill="1" applyBorder="1" applyAlignment="1"/>
    <xf numFmtId="43" fontId="25" fillId="9" borderId="16" xfId="5" applyNumberFormat="1" applyFont="1" applyFill="1" applyBorder="1" applyAlignment="1">
      <alignment horizontal="center"/>
    </xf>
    <xf numFmtId="43" fontId="25" fillId="9" borderId="0" xfId="5" applyNumberFormat="1" applyFont="1" applyFill="1" applyBorder="1" applyAlignment="1">
      <alignment horizontal="center"/>
    </xf>
    <xf numFmtId="0" fontId="26" fillId="9" borderId="0" xfId="5" quotePrefix="1" applyNumberFormat="1" applyFont="1" applyFill="1" applyBorder="1" applyAlignment="1">
      <alignment horizontal="center"/>
    </xf>
    <xf numFmtId="43" fontId="26" fillId="9" borderId="0" xfId="5" quotePrefix="1" applyNumberFormat="1" applyFont="1" applyFill="1" applyBorder="1" applyAlignment="1">
      <alignment horizontal="left"/>
    </xf>
    <xf numFmtId="43" fontId="26" fillId="9" borderId="14" xfId="5" applyNumberFormat="1" applyFont="1" applyFill="1" applyBorder="1" applyAlignment="1">
      <alignment horizontal="center" wrapText="1"/>
    </xf>
    <xf numFmtId="44" fontId="25" fillId="9" borderId="14" xfId="5" applyNumberFormat="1" applyFont="1" applyFill="1" applyBorder="1" applyAlignment="1"/>
    <xf numFmtId="9" fontId="26" fillId="9" borderId="17" xfId="5" applyNumberFormat="1" applyFont="1" applyFill="1" applyBorder="1" applyAlignment="1"/>
    <xf numFmtId="10" fontId="3" fillId="0" borderId="0" xfId="0" applyNumberFormat="1" applyFont="1" applyAlignment="1"/>
    <xf numFmtId="0" fontId="7" fillId="0" borderId="21" xfId="5" applyBorder="1"/>
    <xf numFmtId="0" fontId="7" fillId="0" borderId="21" xfId="5" applyFont="1" applyBorder="1" applyAlignment="1">
      <alignment horizontal="center"/>
    </xf>
    <xf numFmtId="0" fontId="7" fillId="0" borderId="21" xfId="5" applyFont="1" applyBorder="1" applyAlignment="1">
      <alignment horizontal="center" wrapText="1"/>
    </xf>
    <xf numFmtId="44" fontId="7" fillId="0" borderId="21" xfId="6" applyFont="1" applyBorder="1" applyAlignment="1">
      <alignment horizontal="center" wrapText="1"/>
    </xf>
    <xf numFmtId="44" fontId="7" fillId="0" borderId="21" xfId="5" applyNumberFormat="1" applyFont="1" applyBorder="1" applyAlignment="1">
      <alignment horizontal="center"/>
    </xf>
    <xf numFmtId="0" fontId="18" fillId="0" borderId="21" xfId="5" applyFont="1" applyBorder="1"/>
    <xf numFmtId="3" fontId="7" fillId="0" borderId="21" xfId="1" applyNumberFormat="1" applyFont="1" applyBorder="1"/>
    <xf numFmtId="3" fontId="7" fillId="0" borderId="21" xfId="5" applyNumberFormat="1" applyFont="1" applyBorder="1"/>
    <xf numFmtId="3" fontId="7" fillId="0" borderId="21" xfId="6" applyNumberFormat="1" applyFont="1" applyBorder="1"/>
    <xf numFmtId="4" fontId="18" fillId="0" borderId="21" xfId="5" applyNumberFormat="1" applyFont="1" applyBorder="1"/>
    <xf numFmtId="44" fontId="12" fillId="5" borderId="21" xfId="5" applyNumberFormat="1" applyFont="1" applyFill="1" applyBorder="1" applyAlignment="1">
      <alignment vertical="center" wrapText="1"/>
    </xf>
    <xf numFmtId="44" fontId="12" fillId="12" borderId="17" xfId="5" applyNumberFormat="1" applyFont="1" applyFill="1" applyBorder="1" applyAlignment="1">
      <alignment horizontal="left" vertical="center"/>
    </xf>
    <xf numFmtId="44" fontId="12" fillId="5" borderId="21" xfId="7" applyFont="1" applyFill="1" applyBorder="1" applyAlignment="1">
      <alignment horizontal="center" vertical="center" wrapText="1"/>
    </xf>
    <xf numFmtId="44" fontId="28" fillId="0" borderId="27" xfId="6" applyNumberFormat="1" applyFont="1" applyFill="1" applyBorder="1" applyAlignment="1"/>
    <xf numFmtId="44" fontId="25" fillId="0" borderId="28" xfId="7" applyNumberFormat="1" applyFont="1" applyFill="1" applyBorder="1"/>
    <xf numFmtId="0" fontId="3" fillId="2" borderId="2" xfId="0" applyFont="1" applyFill="1" applyBorder="1" applyAlignment="1">
      <alignment vertical="top" wrapText="1"/>
    </xf>
    <xf numFmtId="0" fontId="12" fillId="0" borderId="23" xfId="5" applyFont="1" applyFill="1" applyBorder="1" applyAlignment="1">
      <alignment wrapText="1"/>
    </xf>
    <xf numFmtId="0" fontId="12" fillId="0" borderId="34" xfId="5" applyFont="1" applyFill="1" applyBorder="1" applyAlignment="1">
      <alignment wrapText="1"/>
    </xf>
    <xf numFmtId="44" fontId="3" fillId="0" borderId="0" xfId="2" applyNumberFormat="1" applyFont="1" applyFill="1" applyAlignment="1"/>
    <xf numFmtId="0" fontId="11" fillId="0" borderId="51" xfId="5" applyFont="1" applyFill="1" applyBorder="1" applyAlignment="1">
      <alignment vertical="top" wrapText="1"/>
    </xf>
    <xf numFmtId="44" fontId="12" fillId="5" borderId="19" xfId="7" applyFont="1" applyFill="1" applyBorder="1" applyAlignment="1">
      <alignment vertical="center" wrapText="1"/>
    </xf>
    <xf numFmtId="44" fontId="12" fillId="5" borderId="19" xfId="5" applyNumberFormat="1" applyFont="1" applyFill="1" applyBorder="1" applyAlignment="1">
      <alignment vertical="center" wrapText="1"/>
    </xf>
    <xf numFmtId="44" fontId="12" fillId="5" borderId="20" xfId="7" applyFont="1" applyFill="1" applyBorder="1" applyAlignment="1">
      <alignment vertical="center"/>
    </xf>
    <xf numFmtId="44" fontId="12" fillId="12" borderId="17" xfId="7" applyFont="1" applyFill="1" applyBorder="1" applyAlignment="1">
      <alignment vertical="center"/>
    </xf>
    <xf numFmtId="0" fontId="11" fillId="0" borderId="18" xfId="5" applyFont="1" applyFill="1" applyBorder="1" applyAlignment="1">
      <alignment vertical="top" wrapText="1"/>
    </xf>
    <xf numFmtId="0" fontId="11" fillId="0" borderId="18" xfId="5" applyFont="1" applyFill="1" applyBorder="1" applyAlignment="1">
      <alignment horizontal="left" vertical="top" wrapText="1"/>
    </xf>
    <xf numFmtId="6" fontId="12" fillId="5" borderId="21" xfId="5" applyNumberFormat="1" applyFont="1" applyFill="1" applyBorder="1" applyAlignment="1">
      <alignment horizontal="center" vertical="center" wrapText="1"/>
    </xf>
    <xf numFmtId="43" fontId="12" fillId="5" borderId="21" xfId="1" applyNumberFormat="1" applyFont="1" applyFill="1" applyBorder="1" applyAlignment="1">
      <alignment horizontal="center" vertical="center" wrapText="1"/>
    </xf>
    <xf numFmtId="0" fontId="12" fillId="0" borderId="21" xfId="5" applyFont="1" applyFill="1" applyBorder="1" applyAlignment="1">
      <alignment horizontal="center"/>
    </xf>
    <xf numFmtId="9" fontId="12" fillId="0" borderId="21" xfId="2" applyFont="1" applyFill="1" applyBorder="1" applyAlignment="1">
      <alignment horizontal="center" vertical="center"/>
    </xf>
    <xf numFmtId="44" fontId="12" fillId="0" borderId="21" xfId="6" applyFont="1" applyFill="1" applyBorder="1" applyAlignment="1"/>
    <xf numFmtId="43" fontId="12" fillId="0" borderId="21" xfId="1" applyNumberFormat="1" applyFont="1" applyFill="1" applyBorder="1" applyAlignment="1"/>
    <xf numFmtId="0" fontId="12" fillId="0" borderId="23" xfId="5" applyFont="1" applyFill="1" applyBorder="1" applyAlignment="1">
      <alignment wrapText="1"/>
    </xf>
    <xf numFmtId="0" fontId="12" fillId="0" borderId="34" xfId="5" applyFont="1" applyFill="1" applyBorder="1" applyAlignment="1">
      <alignment wrapText="1"/>
    </xf>
    <xf numFmtId="0" fontId="1" fillId="0" borderId="5" xfId="0"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1" fillId="0" borderId="10" xfId="0" applyFont="1" applyBorder="1" applyAlignment="1">
      <alignment horizontal="center"/>
    </xf>
    <xf numFmtId="0" fontId="1" fillId="0" borderId="4" xfId="0" applyFont="1" applyBorder="1" applyAlignment="1">
      <alignment horizontal="center"/>
    </xf>
    <xf numFmtId="0" fontId="1" fillId="0" borderId="11" xfId="0" applyFont="1" applyBorder="1" applyAlignment="1">
      <alignment horizontal="center"/>
    </xf>
    <xf numFmtId="0" fontId="5" fillId="2" borderId="5" xfId="0" applyFont="1" applyFill="1" applyBorder="1" applyAlignment="1"/>
    <xf numFmtId="0" fontId="2" fillId="2" borderId="5" xfId="0" applyFont="1" applyFill="1" applyBorder="1" applyAlignment="1"/>
    <xf numFmtId="0" fontId="1" fillId="10" borderId="5" xfId="0" applyFont="1" applyFill="1" applyBorder="1" applyAlignment="1">
      <alignment horizontal="center"/>
    </xf>
    <xf numFmtId="0" fontId="3" fillId="2" borderId="2" xfId="0" applyFont="1" applyFill="1" applyBorder="1" applyAlignment="1">
      <alignment horizontal="left"/>
    </xf>
    <xf numFmtId="0" fontId="3" fillId="0" borderId="21" xfId="0" applyFont="1" applyBorder="1" applyAlignment="1">
      <alignment horizontal="center"/>
    </xf>
    <xf numFmtId="0" fontId="1" fillId="2" borderId="8" xfId="0" applyFont="1" applyFill="1" applyBorder="1" applyAlignment="1">
      <alignment horizontal="center" wrapText="1"/>
    </xf>
    <xf numFmtId="0" fontId="1" fillId="2" borderId="9" xfId="0" applyFont="1" applyFill="1" applyBorder="1" applyAlignment="1">
      <alignment horizontal="center" wrapText="1"/>
    </xf>
    <xf numFmtId="0" fontId="23" fillId="0" borderId="25" xfId="5" applyFont="1" applyBorder="1" applyAlignment="1">
      <alignment horizontal="center"/>
    </xf>
    <xf numFmtId="0" fontId="23" fillId="0" borderId="26" xfId="5" applyFont="1" applyBorder="1" applyAlignment="1">
      <alignment horizontal="center"/>
    </xf>
    <xf numFmtId="0" fontId="23" fillId="0" borderId="36" xfId="5" applyFont="1" applyBorder="1" applyAlignment="1">
      <alignment horizontal="center"/>
    </xf>
    <xf numFmtId="0" fontId="12" fillId="5" borderId="10" xfId="5" applyFont="1" applyFill="1" applyBorder="1" applyAlignment="1">
      <alignment horizontal="left" vertical="center" wrapText="1"/>
    </xf>
    <xf numFmtId="0" fontId="12" fillId="5" borderId="4" xfId="5" applyFont="1" applyFill="1" applyBorder="1" applyAlignment="1">
      <alignment horizontal="left" vertical="center" wrapText="1"/>
    </xf>
    <xf numFmtId="0" fontId="12" fillId="5" borderId="11" xfId="5" applyFont="1" applyFill="1" applyBorder="1" applyAlignment="1">
      <alignment horizontal="left" vertical="center" wrapText="1"/>
    </xf>
    <xf numFmtId="0" fontId="11" fillId="0" borderId="23" xfId="5" applyFont="1" applyBorder="1" applyAlignment="1">
      <alignment horizontal="left" vertical="top"/>
    </xf>
    <xf numFmtId="0" fontId="11" fillId="0" borderId="24" xfId="5" applyFont="1" applyBorder="1" applyAlignment="1">
      <alignment horizontal="left" vertical="top"/>
    </xf>
    <xf numFmtId="0" fontId="11" fillId="0" borderId="51" xfId="5" applyFont="1" applyBorder="1" applyAlignment="1">
      <alignment horizontal="left" vertical="top"/>
    </xf>
    <xf numFmtId="0" fontId="12" fillId="5" borderId="46" xfId="5" applyFont="1" applyFill="1" applyBorder="1" applyAlignment="1">
      <alignment horizontal="left" vertical="center" wrapText="1"/>
    </xf>
    <xf numFmtId="0" fontId="12" fillId="5" borderId="6" xfId="5" applyFont="1" applyFill="1" applyBorder="1" applyAlignment="1">
      <alignment horizontal="left" vertical="center" wrapText="1"/>
    </xf>
    <xf numFmtId="0" fontId="12" fillId="5" borderId="47" xfId="5" applyFont="1" applyFill="1" applyBorder="1" applyAlignment="1">
      <alignment horizontal="left" vertical="center" wrapText="1"/>
    </xf>
    <xf numFmtId="0" fontId="12" fillId="5" borderId="19" xfId="5" applyFont="1" applyFill="1" applyBorder="1" applyAlignment="1">
      <alignment horizontal="left" vertical="center" wrapText="1"/>
    </xf>
    <xf numFmtId="0" fontId="12" fillId="5" borderId="21" xfId="5" applyFont="1" applyFill="1" applyBorder="1" applyAlignment="1">
      <alignment horizontal="left" vertical="center" wrapText="1"/>
    </xf>
    <xf numFmtId="0" fontId="11" fillId="0" borderId="16" xfId="5" applyFont="1" applyBorder="1" applyAlignment="1">
      <alignment horizontal="center"/>
    </xf>
    <xf numFmtId="0" fontId="11" fillId="0" borderId="0" xfId="5" applyFont="1" applyBorder="1" applyAlignment="1">
      <alignment horizontal="center"/>
    </xf>
    <xf numFmtId="0" fontId="11" fillId="0" borderId="17" xfId="5" applyFont="1" applyBorder="1" applyAlignment="1">
      <alignment horizontal="center"/>
    </xf>
    <xf numFmtId="0" fontId="11" fillId="6" borderId="16" xfId="0" applyFont="1" applyFill="1" applyBorder="1" applyAlignment="1">
      <alignment horizontal="left" vertical="center" wrapText="1"/>
    </xf>
    <xf numFmtId="0" fontId="11" fillId="6" borderId="0" xfId="0" applyFont="1" applyFill="1" applyBorder="1" applyAlignment="1">
      <alignment horizontal="left" vertical="center" wrapText="1"/>
    </xf>
    <xf numFmtId="0" fontId="11" fillId="6" borderId="17" xfId="0" applyFont="1" applyFill="1" applyBorder="1" applyAlignment="1">
      <alignment horizontal="left" vertical="center" wrapText="1"/>
    </xf>
    <xf numFmtId="44" fontId="12" fillId="5" borderId="22" xfId="5" applyNumberFormat="1" applyFont="1" applyFill="1" applyBorder="1" applyAlignment="1">
      <alignment horizontal="left" vertical="center"/>
    </xf>
    <xf numFmtId="0" fontId="25" fillId="0" borderId="29" xfId="5" applyFont="1" applyBorder="1" applyAlignment="1">
      <alignment horizontal="center"/>
    </xf>
    <xf numFmtId="0" fontId="25" fillId="0" borderId="27" xfId="5" applyFont="1" applyBorder="1" applyAlignment="1">
      <alignment horizontal="center"/>
    </xf>
    <xf numFmtId="44" fontId="12" fillId="5" borderId="34" xfId="5" applyNumberFormat="1" applyFont="1" applyFill="1" applyBorder="1" applyAlignment="1">
      <alignment horizontal="center" vertical="center" wrapText="1"/>
    </xf>
    <xf numFmtId="44" fontId="12" fillId="5" borderId="19" xfId="5" applyNumberFormat="1" applyFont="1" applyFill="1" applyBorder="1" applyAlignment="1">
      <alignment horizontal="center" vertical="center" wrapText="1"/>
    </xf>
    <xf numFmtId="44" fontId="12" fillId="5" borderId="34" xfId="5" applyNumberFormat="1" applyFont="1" applyFill="1" applyBorder="1" applyAlignment="1">
      <alignment horizontal="left" vertical="center" wrapText="1"/>
    </xf>
    <xf numFmtId="44" fontId="12" fillId="5" borderId="19" xfId="5" applyNumberFormat="1" applyFont="1" applyFill="1" applyBorder="1" applyAlignment="1">
      <alignment horizontal="left" vertical="center" wrapText="1"/>
    </xf>
    <xf numFmtId="0" fontId="26" fillId="5" borderId="43" xfId="5" applyFont="1" applyFill="1" applyBorder="1" applyAlignment="1">
      <alignment horizontal="left" vertical="center" wrapText="1"/>
    </xf>
    <xf numFmtId="0" fontId="26" fillId="5" borderId="31" xfId="5" applyFont="1" applyFill="1" applyBorder="1" applyAlignment="1">
      <alignment horizontal="left" vertical="center" wrapText="1"/>
    </xf>
    <xf numFmtId="0" fontId="26" fillId="5" borderId="53" xfId="5" applyFont="1" applyFill="1" applyBorder="1" applyAlignment="1">
      <alignment horizontal="left" vertical="center" wrapText="1"/>
    </xf>
    <xf numFmtId="43" fontId="25" fillId="0" borderId="40" xfId="5" applyNumberFormat="1" applyFont="1" applyFill="1" applyBorder="1" applyAlignment="1">
      <alignment horizontal="center"/>
    </xf>
    <xf numFmtId="43" fontId="25" fillId="0" borderId="41" xfId="5" applyNumberFormat="1" applyFont="1" applyFill="1" applyBorder="1" applyAlignment="1">
      <alignment horizontal="center"/>
    </xf>
    <xf numFmtId="0" fontId="5" fillId="2" borderId="14" xfId="0" applyFont="1" applyFill="1" applyBorder="1" applyAlignment="1">
      <alignment horizontal="center"/>
    </xf>
    <xf numFmtId="0" fontId="5" fillId="2" borderId="0" xfId="0" applyFont="1" applyFill="1" applyBorder="1" applyAlignment="1">
      <alignment horizontal="center"/>
    </xf>
    <xf numFmtId="0" fontId="5" fillId="2" borderId="11" xfId="0" applyFont="1" applyFill="1" applyBorder="1" applyAlignment="1">
      <alignment horizontal="center"/>
    </xf>
    <xf numFmtId="0" fontId="5" fillId="2" borderId="21" xfId="0" applyFont="1" applyFill="1" applyBorder="1" applyAlignment="1">
      <alignment horizontal="center"/>
    </xf>
    <xf numFmtId="43" fontId="26" fillId="0" borderId="50" xfId="5" applyNumberFormat="1" applyFont="1" applyFill="1" applyBorder="1" applyAlignment="1">
      <alignment horizontal="center" wrapText="1"/>
    </xf>
    <xf numFmtId="43" fontId="26" fillId="0" borderId="49" xfId="5" applyNumberFormat="1" applyFont="1" applyFill="1" applyBorder="1" applyAlignment="1">
      <alignment horizontal="center" wrapText="1"/>
    </xf>
    <xf numFmtId="0" fontId="33" fillId="0" borderId="0" xfId="5" applyFont="1" applyAlignment="1">
      <alignment horizontal="center"/>
    </xf>
    <xf numFmtId="0" fontId="33" fillId="11" borderId="0" xfId="5" applyFont="1" applyFill="1" applyAlignment="1">
      <alignment horizontal="center"/>
    </xf>
    <xf numFmtId="44" fontId="7" fillId="0" borderId="0" xfId="6" applyFont="1" applyAlignment="1">
      <alignment horizontal="center"/>
    </xf>
    <xf numFmtId="44" fontId="0" fillId="0" borderId="0" xfId="6" applyFont="1" applyAlignment="1">
      <alignment horizontal="center"/>
    </xf>
    <xf numFmtId="0" fontId="33" fillId="0" borderId="5" xfId="5" applyFont="1" applyBorder="1" applyAlignment="1">
      <alignment horizontal="center"/>
    </xf>
    <xf numFmtId="0" fontId="18" fillId="0" borderId="25" xfId="0" applyFont="1" applyBorder="1" applyAlignment="1">
      <alignment horizontal="center"/>
    </xf>
    <xf numFmtId="0" fontId="18" fillId="0" borderId="26" xfId="0" applyFont="1" applyBorder="1" applyAlignment="1">
      <alignment horizontal="center"/>
    </xf>
    <xf numFmtId="0" fontId="18" fillId="0" borderId="36" xfId="0" applyFont="1" applyBorder="1" applyAlignment="1">
      <alignment horizontal="center"/>
    </xf>
    <xf numFmtId="0" fontId="12" fillId="13" borderId="20" xfId="5" applyFont="1" applyFill="1" applyBorder="1" applyAlignment="1">
      <alignment horizontal="center" wrapText="1"/>
    </xf>
    <xf numFmtId="0" fontId="1" fillId="14" borderId="8" xfId="0" applyFont="1" applyFill="1" applyBorder="1" applyAlignment="1">
      <alignment horizontal="center"/>
    </xf>
    <xf numFmtId="0" fontId="1" fillId="14" borderId="9" xfId="0" applyFont="1" applyFill="1" applyBorder="1" applyAlignment="1">
      <alignment horizontal="center"/>
    </xf>
    <xf numFmtId="0" fontId="3" fillId="14" borderId="0" xfId="0" applyFont="1" applyFill="1" applyAlignment="1"/>
    <xf numFmtId="0" fontId="1" fillId="14" borderId="10" xfId="0" applyFont="1" applyFill="1" applyBorder="1" applyAlignment="1">
      <alignment horizontal="center"/>
    </xf>
    <xf numFmtId="0" fontId="1" fillId="14" borderId="11" xfId="0" applyFont="1" applyFill="1" applyBorder="1" applyAlignment="1">
      <alignment horizontal="center"/>
    </xf>
    <xf numFmtId="10" fontId="6" fillId="14" borderId="0" xfId="2" applyNumberFormat="1" applyFont="1" applyFill="1" applyAlignment="1">
      <alignment horizontal="center"/>
    </xf>
    <xf numFmtId="0" fontId="6" fillId="14" borderId="0" xfId="0" applyFont="1" applyFill="1" applyBorder="1" applyAlignment="1">
      <alignment horizontal="center"/>
    </xf>
    <xf numFmtId="0" fontId="1" fillId="14" borderId="0" xfId="0" applyFont="1" applyFill="1" applyAlignment="1"/>
    <xf numFmtId="10" fontId="3" fillId="14" borderId="0" xfId="2" applyNumberFormat="1" applyFont="1" applyFill="1" applyAlignment="1"/>
    <xf numFmtId="10" fontId="3" fillId="14" borderId="3" xfId="2" applyNumberFormat="1" applyFont="1" applyFill="1" applyBorder="1" applyAlignment="1"/>
    <xf numFmtId="43" fontId="1" fillId="14" borderId="2" xfId="0" applyNumberFormat="1" applyFont="1" applyFill="1" applyBorder="1" applyAlignment="1"/>
    <xf numFmtId="43" fontId="1" fillId="14" borderId="0" xfId="0" applyNumberFormat="1" applyFont="1" applyFill="1" applyBorder="1" applyAlignment="1"/>
    <xf numFmtId="0" fontId="3" fillId="14" borderId="0" xfId="0" applyFont="1" applyFill="1" applyBorder="1" applyAlignment="1"/>
    <xf numFmtId="43" fontId="3" fillId="14" borderId="6" xfId="1" applyFont="1" applyFill="1" applyBorder="1" applyAlignment="1"/>
    <xf numFmtId="43" fontId="1" fillId="14" borderId="6" xfId="0" applyNumberFormat="1" applyFont="1" applyFill="1" applyBorder="1" applyAlignment="1"/>
    <xf numFmtId="0" fontId="3" fillId="14" borderId="6" xfId="0" applyFont="1" applyFill="1" applyBorder="1" applyAlignment="1"/>
    <xf numFmtId="10" fontId="3" fillId="14" borderId="0" xfId="2" applyNumberFormat="1" applyFont="1" applyFill="1" applyBorder="1" applyAlignment="1"/>
    <xf numFmtId="10" fontId="3" fillId="14" borderId="1" xfId="2" applyNumberFormat="1" applyFont="1" applyFill="1" applyBorder="1" applyAlignment="1"/>
    <xf numFmtId="0" fontId="1" fillId="14" borderId="0" xfId="0" applyFont="1" applyFill="1" applyBorder="1" applyAlignment="1"/>
    <xf numFmtId="43" fontId="1" fillId="14" borderId="1" xfId="0" applyNumberFormat="1" applyFont="1" applyFill="1" applyBorder="1" applyAlignment="1"/>
    <xf numFmtId="10" fontId="17" fillId="14" borderId="0" xfId="2" applyNumberFormat="1" applyFont="1" applyFill="1" applyBorder="1" applyAlignment="1"/>
    <xf numFmtId="10" fontId="3" fillId="14" borderId="6" xfId="2" applyNumberFormat="1" applyFont="1" applyFill="1" applyBorder="1" applyAlignment="1"/>
    <xf numFmtId="10" fontId="17" fillId="14" borderId="6" xfId="2" applyNumberFormat="1" applyFont="1" applyFill="1" applyBorder="1" applyAlignment="1"/>
    <xf numFmtId="10" fontId="17" fillId="14" borderId="0" xfId="2" applyNumberFormat="1" applyFont="1" applyFill="1" applyAlignment="1"/>
    <xf numFmtId="10" fontId="1" fillId="14" borderId="4" xfId="2" applyNumberFormat="1" applyFont="1" applyFill="1" applyBorder="1" applyAlignment="1"/>
    <xf numFmtId="44" fontId="1" fillId="14" borderId="4" xfId="0" applyNumberFormat="1" applyFont="1" applyFill="1" applyBorder="1" applyAlignment="1"/>
    <xf numFmtId="0" fontId="1" fillId="14" borderId="4" xfId="0" applyFont="1" applyFill="1" applyBorder="1" applyAlignment="1"/>
    <xf numFmtId="10" fontId="8" fillId="14" borderId="4" xfId="2" applyNumberFormat="1" applyFont="1" applyFill="1" applyBorder="1" applyAlignment="1"/>
    <xf numFmtId="0" fontId="1" fillId="14" borderId="8" xfId="0" applyFont="1" applyFill="1" applyBorder="1" applyAlignment="1">
      <alignment horizontal="center"/>
    </xf>
    <xf numFmtId="164" fontId="3" fillId="14" borderId="0" xfId="0" applyNumberFormat="1" applyFont="1" applyFill="1" applyBorder="1" applyAlignment="1"/>
    <xf numFmtId="44" fontId="3" fillId="14" borderId="0" xfId="0" applyNumberFormat="1" applyFont="1" applyFill="1" applyBorder="1" applyAlignment="1"/>
    <xf numFmtId="0" fontId="17" fillId="14" borderId="0" xfId="0" applyFont="1" applyFill="1" applyBorder="1" applyAlignment="1"/>
    <xf numFmtId="44" fontId="3" fillId="14" borderId="0" xfId="7" applyFont="1" applyFill="1" applyBorder="1" applyAlignment="1"/>
    <xf numFmtId="44" fontId="17" fillId="14" borderId="0" xfId="0" applyNumberFormat="1" applyFont="1" applyFill="1" applyBorder="1" applyAlignment="1"/>
    <xf numFmtId="43" fontId="8" fillId="14" borderId="0" xfId="0" applyNumberFormat="1" applyFont="1" applyFill="1" applyBorder="1" applyAlignment="1"/>
    <xf numFmtId="44" fontId="3" fillId="14" borderId="0" xfId="7" applyFont="1" applyFill="1" applyAlignment="1"/>
    <xf numFmtId="0" fontId="17" fillId="14" borderId="0" xfId="0" applyFont="1" applyFill="1" applyAlignment="1"/>
    <xf numFmtId="44" fontId="1" fillId="14" borderId="4" xfId="7" applyFont="1" applyFill="1" applyBorder="1" applyAlignment="1"/>
    <xf numFmtId="44" fontId="8" fillId="14" borderId="4" xfId="0" applyNumberFormat="1" applyFont="1" applyFill="1" applyBorder="1" applyAlignment="1"/>
    <xf numFmtId="44" fontId="1" fillId="14" borderId="0" xfId="7" applyFont="1" applyFill="1" applyAlignment="1"/>
    <xf numFmtId="44" fontId="8" fillId="14" borderId="0" xfId="7" applyFont="1" applyFill="1" applyAlignment="1"/>
    <xf numFmtId="0" fontId="5" fillId="0" borderId="0" xfId="0" applyFont="1" applyAlignment="1">
      <alignment horizontal="center"/>
    </xf>
    <xf numFmtId="10" fontId="1" fillId="0" borderId="0" xfId="2" applyNumberFormat="1" applyFont="1" applyAlignment="1">
      <alignment horizontal="center"/>
    </xf>
  </cellXfs>
  <cellStyles count="8">
    <cellStyle name="Comma" xfId="1" builtinId="3"/>
    <cellStyle name="Currency" xfId="7" builtinId="4"/>
    <cellStyle name="Currency 2" xfId="6"/>
    <cellStyle name="Good" xfId="3" builtinId="26"/>
    <cellStyle name="Normal" xfId="0" builtinId="0"/>
    <cellStyle name="Normal 2 2" xfId="5"/>
    <cellStyle name="Percent" xfId="2" builtinId="5"/>
    <cellStyle name="Total" xfId="4" builtinId="2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187"/>
  <sheetViews>
    <sheetView topLeftCell="A10" zoomScaleNormal="100" zoomScaleSheetLayoutView="51" workbookViewId="0">
      <selection activeCell="C14" sqref="C14:C19"/>
    </sheetView>
  </sheetViews>
  <sheetFormatPr defaultColWidth="9.140625" defaultRowHeight="15" x14ac:dyDescent="0.2"/>
  <cols>
    <col min="1" max="1" width="9.140625" style="1"/>
    <col min="2" max="2" width="29.140625" style="1" customWidth="1"/>
    <col min="3" max="3" width="28.42578125" style="1" customWidth="1"/>
    <col min="4" max="4" width="19.5703125" style="1" customWidth="1"/>
    <col min="5" max="5" width="16" style="1" customWidth="1"/>
    <col min="6" max="6" width="2.5703125" style="1" customWidth="1"/>
    <col min="7" max="7" width="17.140625" style="90" customWidth="1"/>
    <col min="8" max="8" width="18.140625" style="1" customWidth="1"/>
    <col min="9" max="9" width="2.42578125" style="1" customWidth="1"/>
    <col min="10" max="10" width="8.85546875" style="90" customWidth="1"/>
    <col min="11" max="11" width="18.5703125" style="1" customWidth="1"/>
    <col min="12" max="12" width="2.42578125" style="1" customWidth="1"/>
    <col min="13" max="13" width="8.85546875" style="90" customWidth="1"/>
    <col min="14" max="14" width="17.85546875" style="1" customWidth="1"/>
    <col min="15" max="15" width="2.42578125" style="1" customWidth="1"/>
    <col min="16" max="16" width="8.42578125" style="90" customWidth="1"/>
    <col min="17" max="17" width="17.5703125" style="1" customWidth="1"/>
    <col min="18" max="18" width="2.42578125" style="1" customWidth="1"/>
    <col min="19" max="19" width="7.85546875" style="90" customWidth="1"/>
    <col min="20" max="20" width="18.42578125" style="1" customWidth="1"/>
    <col min="21" max="21" width="4.7109375" style="1" customWidth="1"/>
    <col min="22" max="22" width="7.7109375" style="90" customWidth="1"/>
    <col min="23" max="23" width="16.140625" style="1" customWidth="1"/>
    <col min="24" max="24" width="4.7109375" style="1" customWidth="1"/>
    <col min="25" max="25" width="7.5703125" style="90" bestFit="1" customWidth="1"/>
    <col min="26" max="26" width="16.5703125" style="1" customWidth="1"/>
    <col min="27" max="27" width="4.7109375" style="1" customWidth="1"/>
    <col min="28" max="28" width="11.42578125" style="90" customWidth="1"/>
    <col min="29" max="29" width="16.85546875" style="1" customWidth="1"/>
    <col min="30" max="30" width="2.42578125" style="1" customWidth="1"/>
    <col min="31" max="31" width="10.5703125" style="99" customWidth="1"/>
    <col min="32" max="32" width="19.5703125" style="12" customWidth="1"/>
    <col min="33" max="33" width="9.140625" style="1"/>
    <col min="34" max="34" width="15.85546875" style="1" bestFit="1" customWidth="1"/>
    <col min="35" max="16384" width="9.140625" style="1"/>
  </cols>
  <sheetData>
    <row r="1" spans="1:32" ht="15" customHeight="1" x14ac:dyDescent="0.2">
      <c r="C1" s="2" t="s">
        <v>37</v>
      </c>
      <c r="D1" s="2"/>
      <c r="E1" s="2"/>
      <c r="F1" s="2"/>
      <c r="G1" s="101"/>
      <c r="J1" s="101"/>
      <c r="M1" s="101"/>
      <c r="P1" s="101"/>
      <c r="AF1" s="13"/>
    </row>
    <row r="2" spans="1:32" ht="15" customHeight="1" x14ac:dyDescent="0.2">
      <c r="C2" s="2"/>
      <c r="D2" s="2"/>
      <c r="E2" s="2"/>
      <c r="F2" s="2"/>
      <c r="G2" s="101"/>
      <c r="J2" s="101"/>
      <c r="M2" s="101"/>
      <c r="P2" s="101"/>
      <c r="AF2" s="13"/>
    </row>
    <row r="3" spans="1:32" ht="15" customHeight="1" x14ac:dyDescent="0.2">
      <c r="C3" s="2" t="s">
        <v>2</v>
      </c>
      <c r="D3" s="346" t="s">
        <v>151</v>
      </c>
      <c r="E3" s="347"/>
      <c r="F3" s="347"/>
      <c r="G3" s="347"/>
      <c r="H3" s="347"/>
      <c r="I3" s="347"/>
      <c r="J3" s="347"/>
      <c r="K3" s="347"/>
      <c r="M3" s="101"/>
      <c r="P3" s="101"/>
    </row>
    <row r="4" spans="1:32" s="3" customFormat="1" ht="15" customHeight="1" x14ac:dyDescent="0.2">
      <c r="C4" s="2" t="s">
        <v>3</v>
      </c>
      <c r="D4" s="346" t="s">
        <v>133</v>
      </c>
      <c r="E4" s="347"/>
      <c r="F4" s="347"/>
      <c r="G4" s="347"/>
      <c r="H4" s="347"/>
      <c r="I4" s="347"/>
      <c r="J4" s="347"/>
      <c r="K4" s="347"/>
      <c r="M4" s="101"/>
      <c r="P4" s="101"/>
      <c r="S4" s="91"/>
      <c r="V4" s="91"/>
      <c r="Y4" s="91"/>
      <c r="AB4" s="91"/>
      <c r="AE4" s="92"/>
      <c r="AF4" s="14"/>
    </row>
    <row r="5" spans="1:32" s="3" customFormat="1" ht="15" customHeight="1" x14ac:dyDescent="0.2">
      <c r="C5" s="2" t="s">
        <v>4</v>
      </c>
      <c r="D5" s="346" t="s">
        <v>141</v>
      </c>
      <c r="E5" s="346"/>
      <c r="F5" s="16"/>
      <c r="G5" s="111">
        <v>9</v>
      </c>
      <c r="H5" s="15" t="s">
        <v>20</v>
      </c>
      <c r="J5" s="112"/>
      <c r="M5" s="101"/>
      <c r="P5" s="101"/>
      <c r="S5" s="91"/>
      <c r="V5" s="91"/>
      <c r="Y5" s="91"/>
      <c r="AB5" s="91"/>
      <c r="AE5" s="92"/>
      <c r="AF5" s="14"/>
    </row>
    <row r="6" spans="1:32" s="14" customFormat="1" ht="15" customHeight="1" x14ac:dyDescent="0.2">
      <c r="C6" s="53"/>
      <c r="D6" s="54"/>
      <c r="E6" s="54"/>
      <c r="F6" s="61"/>
      <c r="G6" s="110"/>
      <c r="H6" s="61"/>
      <c r="J6" s="113"/>
      <c r="M6" s="109"/>
      <c r="P6" s="109"/>
      <c r="S6" s="92"/>
      <c r="V6" s="92"/>
      <c r="Y6" s="92"/>
      <c r="AB6" s="92"/>
      <c r="AE6" s="92"/>
    </row>
    <row r="7" spans="1:32" ht="15" customHeight="1" x14ac:dyDescent="0.2">
      <c r="C7" s="2"/>
      <c r="D7" s="2"/>
      <c r="E7" s="2"/>
      <c r="F7" s="2"/>
      <c r="G7" s="101"/>
      <c r="J7" s="101"/>
      <c r="M7" s="101"/>
      <c r="P7" s="101"/>
    </row>
    <row r="8" spans="1:32" ht="15" customHeight="1" x14ac:dyDescent="0.2">
      <c r="C8" s="2"/>
      <c r="D8" s="2"/>
      <c r="E8" s="2"/>
      <c r="F8" s="2"/>
      <c r="G8" s="343" t="s">
        <v>112</v>
      </c>
      <c r="H8" s="344"/>
      <c r="I8" s="344"/>
      <c r="J8" s="344"/>
      <c r="K8" s="344"/>
      <c r="L8" s="344"/>
      <c r="M8" s="344"/>
      <c r="N8" s="344"/>
      <c r="O8" s="344"/>
      <c r="P8" s="344"/>
      <c r="Q8" s="344"/>
      <c r="R8" s="344"/>
      <c r="S8" s="344"/>
      <c r="T8" s="344"/>
      <c r="U8" s="344"/>
      <c r="V8" s="344"/>
      <c r="W8" s="344"/>
      <c r="X8" s="344"/>
      <c r="Y8" s="344"/>
      <c r="Z8" s="344"/>
      <c r="AA8" s="344"/>
      <c r="AB8" s="344"/>
      <c r="AC8" s="345"/>
      <c r="AD8" s="17"/>
    </row>
    <row r="9" spans="1:32" ht="15" customHeight="1" x14ac:dyDescent="0.2">
      <c r="A9" s="2" t="s">
        <v>39</v>
      </c>
      <c r="B9" s="2"/>
      <c r="C9" s="2" t="s">
        <v>0</v>
      </c>
      <c r="D9" s="2"/>
      <c r="E9" s="2"/>
      <c r="F9" s="2"/>
      <c r="G9" s="341" t="s">
        <v>113</v>
      </c>
      <c r="H9" s="342"/>
      <c r="J9" s="341" t="s">
        <v>114</v>
      </c>
      <c r="K9" s="342"/>
      <c r="M9" s="341" t="s">
        <v>115</v>
      </c>
      <c r="N9" s="342"/>
      <c r="P9" s="341" t="s">
        <v>121</v>
      </c>
      <c r="Q9" s="342"/>
      <c r="S9" s="341" t="s">
        <v>122</v>
      </c>
      <c r="T9" s="342"/>
      <c r="V9" s="341" t="s">
        <v>123</v>
      </c>
      <c r="W9" s="342"/>
      <c r="Y9" s="341" t="s">
        <v>124</v>
      </c>
      <c r="Z9" s="342"/>
      <c r="AB9" s="341" t="s">
        <v>116</v>
      </c>
      <c r="AC9" s="342"/>
      <c r="AD9" s="119"/>
      <c r="AE9" s="340" t="s">
        <v>1</v>
      </c>
      <c r="AF9" s="340"/>
    </row>
    <row r="10" spans="1:32" ht="15" customHeight="1" x14ac:dyDescent="0.2">
      <c r="G10" s="93" t="s">
        <v>17</v>
      </c>
      <c r="H10" s="18" t="s">
        <v>18</v>
      </c>
      <c r="I10" s="2"/>
      <c r="J10" s="93" t="s">
        <v>17</v>
      </c>
      <c r="K10" s="18" t="s">
        <v>18</v>
      </c>
      <c r="L10" s="2"/>
      <c r="M10" s="93" t="s">
        <v>17</v>
      </c>
      <c r="N10" s="18" t="s">
        <v>18</v>
      </c>
      <c r="O10" s="2"/>
      <c r="P10" s="93" t="s">
        <v>17</v>
      </c>
      <c r="Q10" s="18" t="s">
        <v>18</v>
      </c>
      <c r="S10" s="93" t="s">
        <v>17</v>
      </c>
      <c r="T10" s="18" t="s">
        <v>18</v>
      </c>
      <c r="V10" s="93" t="s">
        <v>17</v>
      </c>
      <c r="W10" s="18" t="s">
        <v>18</v>
      </c>
      <c r="Y10" s="93" t="s">
        <v>17</v>
      </c>
      <c r="Z10" s="18" t="s">
        <v>18</v>
      </c>
      <c r="AB10" s="93" t="s">
        <v>17</v>
      </c>
      <c r="AC10" s="18" t="s">
        <v>18</v>
      </c>
      <c r="AD10" s="18"/>
      <c r="AE10" s="105" t="s">
        <v>17</v>
      </c>
      <c r="AF10" s="19" t="s">
        <v>18</v>
      </c>
    </row>
    <row r="11" spans="1:32" ht="15" customHeight="1" x14ac:dyDescent="0.2">
      <c r="G11" s="90">
        <v>0.38800000000000001</v>
      </c>
      <c r="J11" s="90">
        <v>0.158</v>
      </c>
      <c r="M11" s="90">
        <v>0.27500000000000002</v>
      </c>
      <c r="P11" s="90">
        <v>6.8000000000000005E-2</v>
      </c>
      <c r="S11" s="90">
        <v>1.6E-2</v>
      </c>
      <c r="V11" s="90">
        <v>4.9000000000000002E-2</v>
      </c>
      <c r="Y11" s="90">
        <v>7.0000000000000001E-3</v>
      </c>
      <c r="AB11" s="90">
        <v>3.9E-2</v>
      </c>
      <c r="AE11" s="99">
        <f>G11+J11+M11+P11+AB11+S11+V11+Y11</f>
        <v>1</v>
      </c>
    </row>
    <row r="12" spans="1:32" ht="15" customHeight="1" x14ac:dyDescent="0.2">
      <c r="C12" s="2" t="s">
        <v>5</v>
      </c>
    </row>
    <row r="13" spans="1:32" ht="15" customHeight="1" x14ac:dyDescent="0.2">
      <c r="B13" s="74" t="s">
        <v>142</v>
      </c>
      <c r="C13" s="74" t="s">
        <v>6</v>
      </c>
      <c r="D13" s="6" t="s">
        <v>7</v>
      </c>
      <c r="E13" s="6" t="s">
        <v>137</v>
      </c>
      <c r="F13" s="6"/>
    </row>
    <row r="14" spans="1:32" s="5" customFormat="1" ht="15" customHeight="1" x14ac:dyDescent="0.2">
      <c r="B14" s="10" t="s">
        <v>143</v>
      </c>
      <c r="C14" s="10" t="s">
        <v>129</v>
      </c>
      <c r="D14" s="20">
        <v>36000</v>
      </c>
      <c r="E14" s="20">
        <f>SUM(D14*31%)+D14</f>
        <v>47160</v>
      </c>
      <c r="G14" s="90">
        <v>0.38800000000000001</v>
      </c>
      <c r="H14" s="21">
        <f t="shared" ref="H14:H19" si="0">ROUND(+$E14*G14,0)</f>
        <v>18298</v>
      </c>
      <c r="J14" s="90">
        <v>0.158</v>
      </c>
      <c r="K14" s="21">
        <f t="shared" ref="K14:K19" si="1">ROUND(+$E14*J14,0)</f>
        <v>7451</v>
      </c>
      <c r="M14" s="90">
        <v>0.27500000000000002</v>
      </c>
      <c r="N14" s="21">
        <f t="shared" ref="N14:N19" si="2">ROUND(+$E14*M14,0)</f>
        <v>12969</v>
      </c>
      <c r="P14" s="90">
        <v>6.8000000000000005E-2</v>
      </c>
      <c r="Q14" s="21">
        <f t="shared" ref="Q14:Q19" si="3">ROUND(+$E14*P14,0)</f>
        <v>3207</v>
      </c>
      <c r="S14" s="90">
        <v>1.6E-2</v>
      </c>
      <c r="T14" s="21">
        <f t="shared" ref="T14:T19" si="4">ROUND(+$E14*S14,0)</f>
        <v>755</v>
      </c>
      <c r="V14" s="90">
        <v>4.9000000000000002E-2</v>
      </c>
      <c r="W14" s="21">
        <f t="shared" ref="W14:W19" si="5">ROUND(+$E14*V14,0)</f>
        <v>2311</v>
      </c>
      <c r="Y14" s="90">
        <v>7.0000000000000001E-3</v>
      </c>
      <c r="Z14" s="21">
        <f t="shared" ref="Z14:Z19" si="6">ROUND(+$E14*Y14,0)</f>
        <v>330</v>
      </c>
      <c r="AB14" s="90">
        <v>3.9E-2</v>
      </c>
      <c r="AC14" s="21">
        <f t="shared" ref="AC14:AC19" si="7">ROUND(+$E14*AB14,0)</f>
        <v>1839</v>
      </c>
      <c r="AD14" s="21"/>
      <c r="AE14" s="99">
        <f>G14+J14+M14+P14+AB14+S14+V14+Y14</f>
        <v>1</v>
      </c>
      <c r="AF14" s="22">
        <f>+H14+K14+N14+Q14+AC14+T14+W14+Z14</f>
        <v>47160</v>
      </c>
    </row>
    <row r="15" spans="1:32" s="5" customFormat="1" ht="15" customHeight="1" x14ac:dyDescent="0.2">
      <c r="B15" s="10" t="s">
        <v>146</v>
      </c>
      <c r="C15" s="10" t="s">
        <v>117</v>
      </c>
      <c r="D15" s="20">
        <v>24000</v>
      </c>
      <c r="E15" s="20">
        <f t="shared" ref="E15:E19" si="8">SUM(D15*31%)+D15</f>
        <v>31440</v>
      </c>
      <c r="G15" s="90">
        <v>0.38800000000000001</v>
      </c>
      <c r="H15" s="24">
        <f t="shared" si="0"/>
        <v>12199</v>
      </c>
      <c r="J15" s="90">
        <v>0.158</v>
      </c>
      <c r="K15" s="24">
        <f t="shared" si="1"/>
        <v>4968</v>
      </c>
      <c r="M15" s="90">
        <v>0.27500000000000002</v>
      </c>
      <c r="N15" s="24">
        <f t="shared" si="2"/>
        <v>8646</v>
      </c>
      <c r="P15" s="90">
        <v>6.8000000000000005E-2</v>
      </c>
      <c r="Q15" s="24">
        <f t="shared" si="3"/>
        <v>2138</v>
      </c>
      <c r="S15" s="90">
        <v>1.6E-2</v>
      </c>
      <c r="T15" s="24">
        <f t="shared" si="4"/>
        <v>503</v>
      </c>
      <c r="V15" s="90">
        <v>4.9000000000000002E-2</v>
      </c>
      <c r="W15" s="24">
        <f t="shared" si="5"/>
        <v>1541</v>
      </c>
      <c r="Y15" s="90">
        <v>7.0000000000000001E-3</v>
      </c>
      <c r="Z15" s="24">
        <f t="shared" si="6"/>
        <v>220</v>
      </c>
      <c r="AB15" s="90">
        <v>3.9E-2</v>
      </c>
      <c r="AC15" s="24">
        <f t="shared" si="7"/>
        <v>1226</v>
      </c>
      <c r="AD15" s="21"/>
      <c r="AE15" s="99">
        <f t="shared" ref="AE15:AE19" si="9">G15+J15+M15+P15+AB15+S15+V15+Y15</f>
        <v>1</v>
      </c>
      <c r="AF15" s="22">
        <f t="shared" ref="AF15:AF21" si="10">+H15+K15+N15+Q15+AC15+T15+W15+Z15</f>
        <v>31441</v>
      </c>
    </row>
    <row r="16" spans="1:32" s="5" customFormat="1" ht="15" customHeight="1" x14ac:dyDescent="0.2">
      <c r="B16" s="10" t="s">
        <v>149</v>
      </c>
      <c r="C16" s="10" t="s">
        <v>117</v>
      </c>
      <c r="D16" s="20">
        <v>26520</v>
      </c>
      <c r="E16" s="20">
        <f t="shared" si="8"/>
        <v>34741.199999999997</v>
      </c>
      <c r="G16" s="90">
        <v>0.38800000000000001</v>
      </c>
      <c r="H16" s="24">
        <f t="shared" si="0"/>
        <v>13480</v>
      </c>
      <c r="J16" s="90">
        <v>0.158</v>
      </c>
      <c r="K16" s="24">
        <f t="shared" si="1"/>
        <v>5489</v>
      </c>
      <c r="M16" s="90">
        <v>0.27500000000000002</v>
      </c>
      <c r="N16" s="24">
        <f t="shared" si="2"/>
        <v>9554</v>
      </c>
      <c r="P16" s="90">
        <v>6.8000000000000005E-2</v>
      </c>
      <c r="Q16" s="24">
        <f t="shared" si="3"/>
        <v>2362</v>
      </c>
      <c r="S16" s="90">
        <v>1.6E-2</v>
      </c>
      <c r="T16" s="24">
        <f t="shared" si="4"/>
        <v>556</v>
      </c>
      <c r="V16" s="90">
        <v>4.9000000000000002E-2</v>
      </c>
      <c r="W16" s="24">
        <f t="shared" si="5"/>
        <v>1702</v>
      </c>
      <c r="Y16" s="90">
        <v>7.0000000000000001E-3</v>
      </c>
      <c r="Z16" s="24">
        <f t="shared" si="6"/>
        <v>243</v>
      </c>
      <c r="AB16" s="90">
        <v>3.9E-2</v>
      </c>
      <c r="AC16" s="24">
        <f t="shared" si="7"/>
        <v>1355</v>
      </c>
      <c r="AD16" s="21"/>
      <c r="AE16" s="99">
        <f t="shared" si="9"/>
        <v>1</v>
      </c>
      <c r="AF16" s="22">
        <f t="shared" si="10"/>
        <v>34741</v>
      </c>
    </row>
    <row r="17" spans="1:34" s="5" customFormat="1" ht="15" customHeight="1" x14ac:dyDescent="0.2">
      <c r="B17" s="10" t="s">
        <v>144</v>
      </c>
      <c r="C17" s="10" t="s">
        <v>136</v>
      </c>
      <c r="D17" s="20">
        <v>19328</v>
      </c>
      <c r="E17" s="20">
        <f t="shared" si="8"/>
        <v>25319.68</v>
      </c>
      <c r="G17" s="90">
        <v>0.38800000000000001</v>
      </c>
      <c r="H17" s="24">
        <f t="shared" si="0"/>
        <v>9824</v>
      </c>
      <c r="J17" s="90">
        <v>0.158</v>
      </c>
      <c r="K17" s="24">
        <f t="shared" si="1"/>
        <v>4001</v>
      </c>
      <c r="M17" s="90">
        <v>0.27500000000000002</v>
      </c>
      <c r="N17" s="24">
        <f t="shared" si="2"/>
        <v>6963</v>
      </c>
      <c r="P17" s="90">
        <v>6.8000000000000005E-2</v>
      </c>
      <c r="Q17" s="24">
        <f t="shared" si="3"/>
        <v>1722</v>
      </c>
      <c r="S17" s="90">
        <v>1.6E-2</v>
      </c>
      <c r="T17" s="24">
        <f t="shared" si="4"/>
        <v>405</v>
      </c>
      <c r="V17" s="90">
        <v>4.9000000000000002E-2</v>
      </c>
      <c r="W17" s="24">
        <f t="shared" si="5"/>
        <v>1241</v>
      </c>
      <c r="Y17" s="90">
        <v>7.0000000000000001E-3</v>
      </c>
      <c r="Z17" s="24">
        <f t="shared" si="6"/>
        <v>177</v>
      </c>
      <c r="AB17" s="90">
        <v>3.9E-2</v>
      </c>
      <c r="AC17" s="24">
        <f t="shared" si="7"/>
        <v>987</v>
      </c>
      <c r="AD17" s="21"/>
      <c r="AE17" s="99">
        <f t="shared" si="9"/>
        <v>1</v>
      </c>
      <c r="AF17" s="22">
        <f t="shared" si="10"/>
        <v>25320</v>
      </c>
    </row>
    <row r="18" spans="1:34" s="5" customFormat="1" ht="15" customHeight="1" x14ac:dyDescent="0.2">
      <c r="A18" s="5" t="s">
        <v>140</v>
      </c>
      <c r="B18" s="10" t="s">
        <v>145</v>
      </c>
      <c r="C18" s="10" t="s">
        <v>136</v>
      </c>
      <c r="D18" s="20">
        <v>19328</v>
      </c>
      <c r="E18" s="20">
        <f t="shared" si="8"/>
        <v>25319.68</v>
      </c>
      <c r="G18" s="90">
        <v>0.38800000000000001</v>
      </c>
      <c r="H18" s="24">
        <f t="shared" si="0"/>
        <v>9824</v>
      </c>
      <c r="J18" s="90">
        <v>0.158</v>
      </c>
      <c r="K18" s="24">
        <f t="shared" si="1"/>
        <v>4001</v>
      </c>
      <c r="M18" s="90">
        <v>0.27500000000000002</v>
      </c>
      <c r="N18" s="24">
        <f t="shared" si="2"/>
        <v>6963</v>
      </c>
      <c r="P18" s="90">
        <v>6.8000000000000005E-2</v>
      </c>
      <c r="Q18" s="24">
        <f t="shared" si="3"/>
        <v>1722</v>
      </c>
      <c r="S18" s="90">
        <v>1.6E-2</v>
      </c>
      <c r="T18" s="24">
        <f t="shared" si="4"/>
        <v>405</v>
      </c>
      <c r="V18" s="90">
        <v>4.9000000000000002E-2</v>
      </c>
      <c r="W18" s="24">
        <f t="shared" si="5"/>
        <v>1241</v>
      </c>
      <c r="Y18" s="90">
        <v>7.0000000000000001E-3</v>
      </c>
      <c r="Z18" s="24">
        <f t="shared" si="6"/>
        <v>177</v>
      </c>
      <c r="AB18" s="90">
        <v>3.9E-2</v>
      </c>
      <c r="AC18" s="24">
        <f t="shared" si="7"/>
        <v>987</v>
      </c>
      <c r="AD18" s="21"/>
      <c r="AE18" s="99">
        <f t="shared" si="9"/>
        <v>1</v>
      </c>
      <c r="AF18" s="22">
        <f t="shared" si="10"/>
        <v>25320</v>
      </c>
    </row>
    <row r="19" spans="1:34" s="5" customFormat="1" ht="15" customHeight="1" x14ac:dyDescent="0.2">
      <c r="B19" s="10" t="s">
        <v>148</v>
      </c>
      <c r="C19" s="10" t="s">
        <v>147</v>
      </c>
      <c r="D19" s="20">
        <v>24000</v>
      </c>
      <c r="E19" s="20">
        <f t="shared" si="8"/>
        <v>31440</v>
      </c>
      <c r="G19" s="90">
        <v>0.38800000000000001</v>
      </c>
      <c r="H19" s="24">
        <f t="shared" si="0"/>
        <v>12199</v>
      </c>
      <c r="J19" s="90">
        <v>0.158</v>
      </c>
      <c r="K19" s="24">
        <f t="shared" si="1"/>
        <v>4968</v>
      </c>
      <c r="M19" s="90">
        <v>0.27500000000000002</v>
      </c>
      <c r="N19" s="24">
        <f t="shared" si="2"/>
        <v>8646</v>
      </c>
      <c r="P19" s="90">
        <v>6.8000000000000005E-2</v>
      </c>
      <c r="Q19" s="24">
        <f t="shared" si="3"/>
        <v>2138</v>
      </c>
      <c r="S19" s="90">
        <v>1.6E-2</v>
      </c>
      <c r="T19" s="24">
        <f t="shared" si="4"/>
        <v>503</v>
      </c>
      <c r="V19" s="90">
        <v>4.9000000000000002E-2</v>
      </c>
      <c r="W19" s="24">
        <f t="shared" si="5"/>
        <v>1541</v>
      </c>
      <c r="Y19" s="90">
        <v>7.0000000000000001E-3</v>
      </c>
      <c r="Z19" s="24">
        <f t="shared" si="6"/>
        <v>220</v>
      </c>
      <c r="AB19" s="90">
        <v>3.9E-2</v>
      </c>
      <c r="AC19" s="24">
        <f t="shared" si="7"/>
        <v>1226</v>
      </c>
      <c r="AD19" s="21"/>
      <c r="AE19" s="99">
        <f t="shared" si="9"/>
        <v>1</v>
      </c>
      <c r="AF19" s="22">
        <f t="shared" si="10"/>
        <v>31441</v>
      </c>
    </row>
    <row r="20" spans="1:34" s="5" customFormat="1" ht="15" customHeight="1" x14ac:dyDescent="0.2">
      <c r="B20" s="10"/>
      <c r="C20" s="10"/>
      <c r="D20" s="10"/>
      <c r="E20" s="23"/>
      <c r="G20" s="95"/>
      <c r="H20" s="24">
        <f>ROUND(+$E20*G20,0)</f>
        <v>0</v>
      </c>
      <c r="J20" s="95"/>
      <c r="K20" s="24">
        <f>ROUND(+$E20*J20,0)</f>
        <v>0</v>
      </c>
      <c r="M20" s="95"/>
      <c r="N20" s="24">
        <f>ROUND(+$E20*M20,0)</f>
        <v>0</v>
      </c>
      <c r="P20" s="95"/>
      <c r="Q20" s="24">
        <f>ROUND(+$E20*P20,0)</f>
        <v>0</v>
      </c>
      <c r="S20" s="95"/>
      <c r="T20" s="24">
        <f>ROUND(+$E20*S20,0)</f>
        <v>0</v>
      </c>
      <c r="V20" s="95"/>
      <c r="W20" s="24">
        <f>ROUND(+$E20*V20,0)</f>
        <v>0</v>
      </c>
      <c r="Y20" s="95"/>
      <c r="Z20" s="24">
        <f>ROUND(+$E20*Y20,0)</f>
        <v>0</v>
      </c>
      <c r="AB20" s="95"/>
      <c r="AC20" s="24">
        <f>ROUND(+$E20*AB20,0)</f>
        <v>0</v>
      </c>
      <c r="AD20" s="21"/>
      <c r="AE20" s="106"/>
      <c r="AF20" s="22">
        <f t="shared" si="10"/>
        <v>0</v>
      </c>
    </row>
    <row r="21" spans="1:34" s="5" customFormat="1" ht="15" customHeight="1" x14ac:dyDescent="0.2">
      <c r="B21" s="10"/>
      <c r="C21" s="10"/>
      <c r="D21" s="11"/>
      <c r="E21" s="56"/>
      <c r="G21" s="96"/>
      <c r="H21" s="25">
        <f>ROUND(+$E21*G21,0)</f>
        <v>0</v>
      </c>
      <c r="J21" s="96"/>
      <c r="K21" s="25">
        <f>ROUND(+$E21*J21,0)</f>
        <v>0</v>
      </c>
      <c r="M21" s="96"/>
      <c r="N21" s="25">
        <f>ROUND(+$E21*M21,0)</f>
        <v>0</v>
      </c>
      <c r="P21" s="96"/>
      <c r="Q21" s="25">
        <f>ROUND(+$E21*P21,0)</f>
        <v>0</v>
      </c>
      <c r="S21" s="96"/>
      <c r="T21" s="25">
        <f>ROUND(+$E21*S21,0)</f>
        <v>0</v>
      </c>
      <c r="V21" s="96"/>
      <c r="W21" s="25">
        <f>ROUND(+$E21*V21,0)</f>
        <v>0</v>
      </c>
      <c r="Y21" s="96"/>
      <c r="Z21" s="25">
        <f>ROUND(+$E21*Y21,0)</f>
        <v>0</v>
      </c>
      <c r="AB21" s="96"/>
      <c r="AC21" s="25">
        <f>ROUND(+$E21*AB21,0)</f>
        <v>0</v>
      </c>
      <c r="AD21" s="25"/>
      <c r="AE21" s="106"/>
      <c r="AF21" s="22">
        <f t="shared" si="10"/>
        <v>0</v>
      </c>
    </row>
    <row r="22" spans="1:34" s="5" customFormat="1" ht="15" customHeight="1" x14ac:dyDescent="0.2">
      <c r="A22" s="62">
        <v>5001</v>
      </c>
      <c r="B22" s="62"/>
      <c r="C22" s="26" t="s">
        <v>19</v>
      </c>
      <c r="D22" s="120">
        <f>SUM(D14:D21)</f>
        <v>149176</v>
      </c>
      <c r="E22" s="84">
        <f>SUM(E14:E21)</f>
        <v>195420.56</v>
      </c>
      <c r="F22" s="26"/>
      <c r="G22" s="125">
        <f>SUM(G14:G20)</f>
        <v>2.3279999999999998</v>
      </c>
      <c r="H22" s="27">
        <f>SUM(H14:H21)</f>
        <v>75824</v>
      </c>
      <c r="I22" s="26"/>
      <c r="J22" s="89">
        <f>SUM(J14:J20)</f>
        <v>0.94800000000000006</v>
      </c>
      <c r="K22" s="27">
        <f>SUM(K14:K21)</f>
        <v>30878</v>
      </c>
      <c r="L22" s="26"/>
      <c r="M22" s="89">
        <f>SUM(M14:M20)</f>
        <v>1.65</v>
      </c>
      <c r="N22" s="27">
        <f>SUM(N14:N21)</f>
        <v>53741</v>
      </c>
      <c r="O22" s="26"/>
      <c r="P22" s="89">
        <f>SUM(P14:P20)</f>
        <v>0.40800000000000003</v>
      </c>
      <c r="Q22" s="27">
        <f>SUM(Q14:Q21)</f>
        <v>13289</v>
      </c>
      <c r="R22" s="26"/>
      <c r="S22" s="89">
        <f>SUM(S14:S20)</f>
        <v>9.6000000000000002E-2</v>
      </c>
      <c r="T22" s="27">
        <f>SUM(T14:T21)</f>
        <v>3127</v>
      </c>
      <c r="U22" s="26"/>
      <c r="V22" s="89">
        <f>SUM(V14:V20)</f>
        <v>0.29399999999999998</v>
      </c>
      <c r="W22" s="27">
        <f>SUM(W14:W21)</f>
        <v>9577</v>
      </c>
      <c r="X22" s="26"/>
      <c r="Y22" s="89">
        <f>SUM(Y14:Y20)</f>
        <v>4.2000000000000003E-2</v>
      </c>
      <c r="Z22" s="27">
        <f>SUM(Z14:Z21)</f>
        <v>1367</v>
      </c>
      <c r="AA22" s="26"/>
      <c r="AB22" s="89">
        <f>SUM(AB14:AB20)</f>
        <v>0.23400000000000001</v>
      </c>
      <c r="AC22" s="27">
        <f>SUM(AC14:AC21)</f>
        <v>7620</v>
      </c>
      <c r="AD22" s="27"/>
      <c r="AE22" s="86">
        <f t="shared" ref="AE22" si="11">G22+J22+M22+P22+AB22+S22+V22+Y22</f>
        <v>6</v>
      </c>
      <c r="AF22" s="27">
        <f>SUM(AF14:AF21)</f>
        <v>195423</v>
      </c>
    </row>
    <row r="23" spans="1:34" s="5" customFormat="1" ht="15" customHeight="1" x14ac:dyDescent="0.2">
      <c r="E23" s="29"/>
      <c r="G23" s="87"/>
      <c r="H23" s="118">
        <f>+H22/AF22</f>
        <v>0.38799936547898661</v>
      </c>
      <c r="J23" s="87"/>
      <c r="K23" s="118">
        <f>+K22/AF22</f>
        <v>0.15800596654436785</v>
      </c>
      <c r="M23" s="87"/>
      <c r="N23" s="118">
        <f>+N22/AF22</f>
        <v>0.27499833694089232</v>
      </c>
      <c r="P23" s="87"/>
      <c r="Q23" s="118">
        <f>+Q22/AF22</f>
        <v>6.8001207636767425E-2</v>
      </c>
      <c r="S23" s="87"/>
      <c r="T23" s="118">
        <f>+T22/AF22</f>
        <v>1.6001187168347634E-2</v>
      </c>
      <c r="V23" s="87"/>
      <c r="W23" s="118">
        <f>+W22/AF22</f>
        <v>4.9006514074597156E-2</v>
      </c>
      <c r="Y23" s="87"/>
      <c r="Z23" s="118">
        <f>+Z22/AF22</f>
        <v>6.9950824621462159E-3</v>
      </c>
      <c r="AB23" s="87"/>
      <c r="AC23" s="118">
        <f>+AC22/AF22</f>
        <v>3.8992339693894783E-2</v>
      </c>
      <c r="AD23" s="25"/>
      <c r="AE23" s="104"/>
      <c r="AF23" s="30"/>
    </row>
    <row r="24" spans="1:34" s="5" customFormat="1" ht="15" customHeight="1" x14ac:dyDescent="0.2">
      <c r="C24" s="4" t="s">
        <v>8</v>
      </c>
      <c r="E24" s="29"/>
      <c r="G24" s="87"/>
      <c r="H24" s="25"/>
      <c r="J24" s="87"/>
      <c r="K24" s="25"/>
      <c r="M24" s="87"/>
      <c r="N24" s="25"/>
      <c r="P24" s="87"/>
      <c r="Q24" s="25"/>
      <c r="S24" s="87"/>
      <c r="T24" s="25"/>
      <c r="V24" s="87"/>
      <c r="W24" s="25"/>
      <c r="Y24" s="87"/>
      <c r="Z24" s="25"/>
      <c r="AB24" s="87"/>
      <c r="AC24" s="25"/>
      <c r="AD24" s="25"/>
      <c r="AE24" s="104"/>
      <c r="AF24" s="30"/>
    </row>
    <row r="25" spans="1:34" s="5" customFormat="1" ht="15" customHeight="1" x14ac:dyDescent="0.2">
      <c r="A25" s="62">
        <v>5033</v>
      </c>
      <c r="B25" s="62"/>
      <c r="C25" s="4" t="s">
        <v>40</v>
      </c>
      <c r="E25" s="34"/>
      <c r="G25" s="87"/>
      <c r="H25" s="25"/>
      <c r="J25" s="87"/>
      <c r="K25" s="25"/>
      <c r="M25" s="87"/>
      <c r="N25" s="25"/>
      <c r="P25" s="87"/>
      <c r="Q25" s="25"/>
      <c r="S25" s="87"/>
      <c r="T25" s="25"/>
      <c r="V25" s="87"/>
      <c r="W25" s="25"/>
      <c r="Y25" s="87"/>
      <c r="Z25" s="25"/>
      <c r="AB25" s="87"/>
      <c r="AC25" s="25"/>
      <c r="AD25" s="25"/>
      <c r="AE25" s="104"/>
      <c r="AF25" s="22">
        <f>+H25+K25+N25+Q25+AC25</f>
        <v>0</v>
      </c>
      <c r="AH25" s="88"/>
    </row>
    <row r="26" spans="1:34" s="5" customFormat="1" ht="15" customHeight="1" x14ac:dyDescent="0.2">
      <c r="A26" s="32"/>
      <c r="B26" s="32"/>
      <c r="E26" s="64"/>
      <c r="G26" s="87"/>
      <c r="H26" s="25"/>
      <c r="J26" s="87"/>
      <c r="K26" s="25"/>
      <c r="M26" s="87"/>
      <c r="N26" s="25"/>
      <c r="P26" s="87"/>
      <c r="Q26" s="25"/>
      <c r="S26" s="87"/>
      <c r="T26" s="25"/>
      <c r="V26" s="87"/>
      <c r="W26" s="25"/>
      <c r="Y26" s="87"/>
      <c r="Z26" s="25"/>
      <c r="AB26" s="87"/>
      <c r="AC26" s="25"/>
      <c r="AD26" s="25"/>
      <c r="AE26" s="104"/>
      <c r="AF26" s="22"/>
      <c r="AH26" s="88"/>
    </row>
    <row r="27" spans="1:34" ht="15" customHeight="1" x14ac:dyDescent="0.2">
      <c r="C27" s="1" t="s">
        <v>9</v>
      </c>
      <c r="D27" s="33" t="s">
        <v>10</v>
      </c>
      <c r="E27" s="34">
        <v>7.6499999999999999E-2</v>
      </c>
      <c r="F27" s="35"/>
      <c r="G27" s="98"/>
      <c r="H27" s="36"/>
      <c r="J27" s="98"/>
      <c r="K27" s="36"/>
      <c r="M27" s="98"/>
      <c r="N27" s="36"/>
      <c r="P27" s="98"/>
      <c r="Q27" s="36"/>
      <c r="S27" s="98"/>
      <c r="T27" s="36"/>
      <c r="V27" s="98"/>
      <c r="W27" s="36"/>
      <c r="Y27" s="98"/>
      <c r="Z27" s="36"/>
      <c r="AB27" s="98"/>
      <c r="AC27" s="36"/>
      <c r="AD27" s="36"/>
      <c r="AE27" s="106"/>
      <c r="AF27" s="22">
        <f>+H27+K27+N27+Q27+AC27+T27+W27+Z27</f>
        <v>0</v>
      </c>
      <c r="AH27" s="114"/>
    </row>
    <row r="28" spans="1:34" ht="15" customHeight="1" x14ac:dyDescent="0.2">
      <c r="C28" s="1" t="s">
        <v>11</v>
      </c>
      <c r="D28" s="33" t="s">
        <v>10</v>
      </c>
      <c r="E28" s="37">
        <v>2.5000000000000001E-2</v>
      </c>
      <c r="F28" s="35"/>
      <c r="G28" s="98"/>
      <c r="H28" s="36"/>
      <c r="J28" s="98"/>
      <c r="K28" s="36"/>
      <c r="M28" s="98"/>
      <c r="N28" s="36"/>
      <c r="P28" s="98"/>
      <c r="Q28" s="36"/>
      <c r="S28" s="98"/>
      <c r="T28" s="36"/>
      <c r="V28" s="98"/>
      <c r="W28" s="36"/>
      <c r="Y28" s="98"/>
      <c r="Z28" s="36"/>
      <c r="AB28" s="98"/>
      <c r="AC28" s="36"/>
      <c r="AD28" s="36"/>
      <c r="AE28" s="106"/>
      <c r="AF28" s="22">
        <f t="shared" ref="AF28:AF30" si="12">+H28+K28+N28+Q28+AC28+T28+W28+Z28</f>
        <v>0</v>
      </c>
    </row>
    <row r="29" spans="1:34" ht="15" customHeight="1" x14ac:dyDescent="0.2">
      <c r="C29" s="1" t="s">
        <v>12</v>
      </c>
      <c r="D29" s="33" t="s">
        <v>10</v>
      </c>
      <c r="E29" s="37">
        <v>1.2500000000000001E-2</v>
      </c>
      <c r="F29" s="35"/>
      <c r="G29" s="98"/>
      <c r="H29" s="36"/>
      <c r="J29" s="98"/>
      <c r="K29" s="36"/>
      <c r="M29" s="98"/>
      <c r="N29" s="36"/>
      <c r="P29" s="98"/>
      <c r="Q29" s="36"/>
      <c r="S29" s="98"/>
      <c r="T29" s="36"/>
      <c r="V29" s="98"/>
      <c r="W29" s="36"/>
      <c r="Y29" s="98"/>
      <c r="Z29" s="36"/>
      <c r="AB29" s="98"/>
      <c r="AC29" s="36"/>
      <c r="AD29" s="36"/>
      <c r="AE29" s="106"/>
      <c r="AF29" s="22">
        <f t="shared" si="12"/>
        <v>0</v>
      </c>
    </row>
    <row r="30" spans="1:34" ht="15" customHeight="1" x14ac:dyDescent="0.2">
      <c r="C30" s="1" t="s">
        <v>13</v>
      </c>
      <c r="D30" s="55" t="s">
        <v>21</v>
      </c>
      <c r="E30" s="38">
        <v>0</v>
      </c>
      <c r="H30" s="39"/>
      <c r="K30" s="39"/>
      <c r="N30" s="39"/>
      <c r="Q30" s="39"/>
      <c r="T30" s="39"/>
      <c r="W30" s="39"/>
      <c r="Z30" s="39"/>
      <c r="AC30" s="39"/>
      <c r="AD30" s="36"/>
      <c r="AE30" s="106"/>
      <c r="AF30" s="22">
        <f t="shared" si="12"/>
        <v>0</v>
      </c>
    </row>
    <row r="31" spans="1:34" ht="15" customHeight="1" x14ac:dyDescent="0.2">
      <c r="C31" s="1" t="s">
        <v>14</v>
      </c>
      <c r="D31" s="55" t="s">
        <v>21</v>
      </c>
      <c r="E31" s="38">
        <v>0</v>
      </c>
      <c r="H31" s="39">
        <f>ROUND(+$E31*G$22*$G$5,0)</f>
        <v>0</v>
      </c>
      <c r="K31" s="39">
        <f>ROUND(+$E31*J$22*$G$5,0)</f>
        <v>0</v>
      </c>
      <c r="N31" s="39">
        <f>ROUND(+$E31*M$22*$G$5,0)</f>
        <v>0</v>
      </c>
      <c r="Q31" s="39">
        <f>ROUND(+$E31*P$22*$G$5,0)</f>
        <v>0</v>
      </c>
      <c r="T31" s="39">
        <f>ROUND(+$E31*S$22*$G$5,0)</f>
        <v>0</v>
      </c>
      <c r="W31" s="39">
        <f>ROUND(+$E31*V$22*$G$5,0)</f>
        <v>0</v>
      </c>
      <c r="Z31" s="39">
        <f>ROUND(+$E31*Y$22*$G$5,0)</f>
        <v>0</v>
      </c>
      <c r="AC31" s="39">
        <f>ROUND(+$E31*AB$22*$G$5,0)</f>
        <v>0</v>
      </c>
      <c r="AD31" s="36"/>
      <c r="AE31" s="106"/>
      <c r="AF31" s="22">
        <f>+H31+K31+N31+Q31+AC31</f>
        <v>0</v>
      </c>
    </row>
    <row r="32" spans="1:34" ht="15" customHeight="1" x14ac:dyDescent="0.2">
      <c r="C32" s="1" t="s">
        <v>15</v>
      </c>
      <c r="D32" s="1" t="s">
        <v>140</v>
      </c>
      <c r="G32" s="94"/>
      <c r="H32" s="40">
        <v>0</v>
      </c>
      <c r="J32" s="94"/>
      <c r="K32" s="40">
        <v>0</v>
      </c>
      <c r="M32" s="94"/>
      <c r="N32" s="40" t="s">
        <v>140</v>
      </c>
      <c r="P32" s="94"/>
      <c r="Q32" s="40" t="s">
        <v>140</v>
      </c>
      <c r="S32" s="94"/>
      <c r="T32" s="40" t="s">
        <v>140</v>
      </c>
      <c r="V32" s="94"/>
      <c r="W32" s="40" t="s">
        <v>140</v>
      </c>
      <c r="Y32" s="94"/>
      <c r="Z32" s="40" t="s">
        <v>140</v>
      </c>
      <c r="AB32" s="94"/>
      <c r="AC32" s="40" t="s">
        <v>140</v>
      </c>
      <c r="AD32" s="40"/>
      <c r="AE32" s="106"/>
      <c r="AF32" s="22">
        <v>0</v>
      </c>
      <c r="AH32" s="114"/>
    </row>
    <row r="33" spans="1:34" ht="15" customHeight="1" x14ac:dyDescent="0.2">
      <c r="C33" s="6" t="s">
        <v>16</v>
      </c>
      <c r="D33" s="1" t="s">
        <v>140</v>
      </c>
      <c r="H33" s="4"/>
      <c r="K33" s="4"/>
      <c r="N33" s="4"/>
      <c r="Q33" s="4"/>
      <c r="T33" s="4"/>
      <c r="W33" s="4"/>
      <c r="Z33" s="4"/>
      <c r="AC33" s="4"/>
      <c r="AD33" s="4"/>
      <c r="AF33" s="32"/>
    </row>
    <row r="34" spans="1:34" ht="15" customHeight="1" x14ac:dyDescent="0.2">
      <c r="C34" s="8" t="s">
        <v>140</v>
      </c>
      <c r="D34" s="7"/>
      <c r="E34" s="41" t="s">
        <v>140</v>
      </c>
      <c r="G34" s="94"/>
      <c r="H34" s="42"/>
      <c r="J34" s="94"/>
      <c r="K34" s="42"/>
      <c r="M34" s="94"/>
      <c r="N34" s="42"/>
      <c r="P34" s="94"/>
      <c r="Q34" s="42"/>
      <c r="S34" s="94"/>
      <c r="T34" s="42"/>
      <c r="V34" s="94"/>
      <c r="W34" s="42"/>
      <c r="Y34" s="94"/>
      <c r="Z34" s="42"/>
      <c r="AB34" s="94"/>
      <c r="AC34" s="42"/>
      <c r="AD34" s="42"/>
      <c r="AE34" s="106"/>
      <c r="AF34" s="22">
        <f>+H34+K34+N34+Q34+AC34</f>
        <v>0</v>
      </c>
    </row>
    <row r="35" spans="1:34" ht="15" customHeight="1" x14ac:dyDescent="0.2">
      <c r="C35" s="9" t="s">
        <v>140</v>
      </c>
      <c r="D35" s="10"/>
      <c r="E35" s="41"/>
      <c r="G35" s="95"/>
      <c r="H35" s="82"/>
      <c r="J35" s="95"/>
      <c r="K35" s="82"/>
      <c r="M35" s="95"/>
      <c r="N35" s="82"/>
      <c r="P35" s="95"/>
      <c r="Q35" s="82"/>
      <c r="S35" s="95"/>
      <c r="T35" s="82"/>
      <c r="V35" s="95"/>
      <c r="W35" s="82"/>
      <c r="Y35" s="95"/>
      <c r="Z35" s="82"/>
      <c r="AB35" s="95"/>
      <c r="AC35" s="82"/>
      <c r="AD35" s="42"/>
      <c r="AE35" s="106"/>
      <c r="AF35" s="22"/>
    </row>
    <row r="36" spans="1:34" ht="15" customHeight="1" x14ac:dyDescent="0.2">
      <c r="C36" s="9"/>
      <c r="D36" s="11"/>
      <c r="E36" s="38"/>
      <c r="G36" s="96"/>
      <c r="H36" s="82"/>
      <c r="J36" s="96"/>
      <c r="K36" s="82"/>
      <c r="M36" s="96"/>
      <c r="N36" s="82"/>
      <c r="P36" s="96"/>
      <c r="Q36" s="82"/>
      <c r="S36" s="96"/>
      <c r="T36" s="82"/>
      <c r="V36" s="96"/>
      <c r="W36" s="82"/>
      <c r="Y36" s="96"/>
      <c r="Z36" s="82"/>
      <c r="AB36" s="96"/>
      <c r="AC36" s="82"/>
      <c r="AD36" s="43"/>
      <c r="AE36" s="106"/>
      <c r="AF36" s="22"/>
    </row>
    <row r="37" spans="1:34" s="5" customFormat="1" ht="15" customHeight="1" x14ac:dyDescent="0.2">
      <c r="A37" s="62">
        <v>5054</v>
      </c>
      <c r="B37" s="62"/>
      <c r="C37" s="57" t="s">
        <v>23</v>
      </c>
      <c r="D37" s="26"/>
      <c r="E37" s="87">
        <f>+AF37/AF22</f>
        <v>0</v>
      </c>
      <c r="F37" s="26"/>
      <c r="G37" s="97"/>
      <c r="H37" s="27">
        <f>SUM(H27:H36)</f>
        <v>0</v>
      </c>
      <c r="I37" s="26"/>
      <c r="J37" s="97"/>
      <c r="K37" s="27">
        <f>SUM(K27:K36)</f>
        <v>0</v>
      </c>
      <c r="L37" s="26"/>
      <c r="M37" s="97"/>
      <c r="N37" s="27">
        <f>SUM(N27:N36)</f>
        <v>0</v>
      </c>
      <c r="O37" s="26"/>
      <c r="P37" s="97"/>
      <c r="Q37" s="27">
        <f>SUM(Q27:Q36)</f>
        <v>0</v>
      </c>
      <c r="R37" s="26"/>
      <c r="S37" s="97"/>
      <c r="T37" s="27">
        <f>SUM(T27:T36)</f>
        <v>0</v>
      </c>
      <c r="U37" s="26"/>
      <c r="V37" s="97"/>
      <c r="W37" s="27">
        <f>SUM(W27:W36)</f>
        <v>0</v>
      </c>
      <c r="X37" s="26"/>
      <c r="Y37" s="97"/>
      <c r="Z37" s="27">
        <f>SUM(Z27:Z36)</f>
        <v>0</v>
      </c>
      <c r="AA37" s="26"/>
      <c r="AB37" s="97"/>
      <c r="AC37" s="27">
        <f>SUM(AC27:AC36)</f>
        <v>0</v>
      </c>
      <c r="AD37" s="27"/>
      <c r="AE37" s="107"/>
      <c r="AF37" s="28">
        <f>SUM(AF27:AF36)</f>
        <v>0</v>
      </c>
      <c r="AH37" s="88"/>
    </row>
    <row r="38" spans="1:34" s="5" customFormat="1" ht="15" customHeight="1" x14ac:dyDescent="0.2">
      <c r="E38" s="83"/>
      <c r="G38" s="343" t="s">
        <v>98</v>
      </c>
      <c r="H38" s="344"/>
      <c r="I38" s="344"/>
      <c r="J38" s="344"/>
      <c r="K38" s="344"/>
      <c r="L38" s="344"/>
      <c r="M38" s="344"/>
      <c r="N38" s="344"/>
      <c r="O38" s="344"/>
      <c r="P38" s="344"/>
      <c r="Q38" s="344"/>
      <c r="R38" s="344"/>
      <c r="S38" s="344"/>
      <c r="T38" s="344"/>
      <c r="U38" s="344"/>
      <c r="V38" s="344"/>
      <c r="W38" s="344"/>
      <c r="X38" s="344"/>
      <c r="Y38" s="344"/>
      <c r="Z38" s="344"/>
      <c r="AA38" s="344"/>
      <c r="AB38" s="344"/>
      <c r="AC38" s="345"/>
      <c r="AD38" s="17"/>
      <c r="AE38" s="99"/>
      <c r="AF38" s="12"/>
    </row>
    <row r="39" spans="1:34" s="5" customFormat="1" ht="15" customHeight="1" x14ac:dyDescent="0.2">
      <c r="E39" s="83"/>
      <c r="G39" s="341"/>
      <c r="H39" s="342"/>
      <c r="I39" s="1"/>
      <c r="J39" s="341"/>
      <c r="K39" s="342"/>
      <c r="L39" s="1"/>
      <c r="M39" s="341"/>
      <c r="N39" s="342"/>
      <c r="O39" s="1"/>
      <c r="P39" s="341"/>
      <c r="Q39" s="342"/>
      <c r="R39" s="1"/>
      <c r="S39" s="90"/>
      <c r="T39" s="1"/>
      <c r="U39" s="1"/>
      <c r="V39" s="90"/>
      <c r="W39" s="1"/>
      <c r="X39" s="1"/>
      <c r="Y39" s="90"/>
      <c r="Z39" s="1"/>
      <c r="AA39" s="1"/>
      <c r="AB39" s="341"/>
      <c r="AC39" s="342"/>
      <c r="AD39" s="119"/>
      <c r="AE39" s="340" t="s">
        <v>1</v>
      </c>
      <c r="AF39" s="340"/>
    </row>
    <row r="40" spans="1:34" ht="15" customHeight="1" x14ac:dyDescent="0.2">
      <c r="G40" s="93" t="s">
        <v>17</v>
      </c>
      <c r="H40" s="18" t="s">
        <v>18</v>
      </c>
      <c r="I40" s="2"/>
      <c r="J40" s="93" t="s">
        <v>17</v>
      </c>
      <c r="K40" s="18" t="s">
        <v>18</v>
      </c>
      <c r="L40" s="2"/>
      <c r="M40" s="93" t="s">
        <v>17</v>
      </c>
      <c r="N40" s="18" t="s">
        <v>18</v>
      </c>
      <c r="O40" s="2"/>
      <c r="P40" s="93" t="s">
        <v>17</v>
      </c>
      <c r="Q40" s="18" t="s">
        <v>18</v>
      </c>
      <c r="AB40" s="93" t="s">
        <v>17</v>
      </c>
      <c r="AC40" s="18" t="s">
        <v>18</v>
      </c>
      <c r="AD40" s="18"/>
      <c r="AE40" s="105" t="s">
        <v>17</v>
      </c>
      <c r="AF40" s="19" t="s">
        <v>18</v>
      </c>
    </row>
    <row r="41" spans="1:34" ht="15" customHeight="1" x14ac:dyDescent="0.2">
      <c r="G41" s="93"/>
      <c r="H41" s="18"/>
      <c r="I41" s="2"/>
      <c r="J41" s="93"/>
      <c r="K41" s="18"/>
      <c r="L41" s="2"/>
      <c r="M41" s="93"/>
      <c r="N41" s="18"/>
      <c r="O41" s="2"/>
      <c r="P41" s="93"/>
      <c r="Q41" s="18"/>
      <c r="AB41" s="93"/>
      <c r="AC41" s="18"/>
      <c r="AD41" s="18"/>
      <c r="AE41" s="105"/>
      <c r="AF41" s="19"/>
    </row>
    <row r="42" spans="1:34" ht="15" customHeight="1" x14ac:dyDescent="0.2">
      <c r="C42" s="2" t="s">
        <v>24</v>
      </c>
      <c r="E42" s="6" t="s">
        <v>36</v>
      </c>
      <c r="H42" s="25"/>
      <c r="K42" s="4"/>
      <c r="N42" s="4"/>
      <c r="Q42" s="4"/>
      <c r="AC42" s="4"/>
      <c r="AD42" s="4"/>
      <c r="AF42" s="32"/>
    </row>
    <row r="43" spans="1:34" ht="15" customHeight="1" x14ac:dyDescent="0.2">
      <c r="C43" s="74" t="s">
        <v>26</v>
      </c>
      <c r="H43" s="4"/>
      <c r="K43" s="4"/>
      <c r="N43" s="4"/>
      <c r="Q43" s="4"/>
      <c r="AC43" s="4"/>
      <c r="AD43" s="4"/>
      <c r="AF43" s="32"/>
    </row>
    <row r="44" spans="1:34" ht="15" customHeight="1" x14ac:dyDescent="0.2">
      <c r="A44" s="65">
        <v>5210</v>
      </c>
      <c r="B44" s="65"/>
      <c r="C44" s="8" t="s">
        <v>57</v>
      </c>
      <c r="D44" s="7"/>
      <c r="E44" s="46"/>
      <c r="G44" s="94"/>
      <c r="H44" s="21"/>
      <c r="J44" s="94"/>
      <c r="K44" s="21"/>
      <c r="M44" s="94"/>
      <c r="N44" s="21"/>
      <c r="P44" s="94"/>
      <c r="Q44" s="21"/>
      <c r="AB44" s="94"/>
      <c r="AC44" s="21"/>
      <c r="AD44" s="21"/>
      <c r="AE44" s="106"/>
      <c r="AF44" s="22">
        <f t="shared" ref="AF44:AF90" si="13">+H44+K44+N44+Q44+AC44+T44+W44+Z44</f>
        <v>0</v>
      </c>
      <c r="AH44" s="47">
        <f>+AF44-E44</f>
        <v>0</v>
      </c>
    </row>
    <row r="45" spans="1:34" ht="15" customHeight="1" x14ac:dyDescent="0.2">
      <c r="A45" s="65">
        <v>5211</v>
      </c>
      <c r="B45" s="65"/>
      <c r="C45" s="8" t="s">
        <v>31</v>
      </c>
      <c r="D45" s="7"/>
      <c r="E45" s="46"/>
      <c r="G45" s="94"/>
      <c r="H45" s="21">
        <f t="shared" ref="H45:H57" si="14">ROUND(+$E45*G45,0)</f>
        <v>0</v>
      </c>
      <c r="J45" s="94"/>
      <c r="K45" s="21">
        <f t="shared" ref="K45:K57" si="15">ROUND(+$E45*J45,0)</f>
        <v>0</v>
      </c>
      <c r="M45" s="94"/>
      <c r="N45" s="21">
        <f t="shared" ref="N45:N57" si="16">ROUND(+$E45*M45,0)</f>
        <v>0</v>
      </c>
      <c r="P45" s="94"/>
      <c r="Q45" s="21">
        <f t="shared" ref="Q45:Q57" si="17">ROUND(+$E45*P45,0)</f>
        <v>0</v>
      </c>
      <c r="AB45" s="94"/>
      <c r="AC45" s="21">
        <f t="shared" ref="AC45:AC57" si="18">ROUND(+$E45*AB45,0)</f>
        <v>0</v>
      </c>
      <c r="AD45" s="21"/>
      <c r="AE45" s="106"/>
      <c r="AF45" s="22">
        <f t="shared" si="13"/>
        <v>0</v>
      </c>
      <c r="AH45" s="47">
        <f t="shared" ref="AH45:AH108" si="19">+AF45-E45</f>
        <v>0</v>
      </c>
    </row>
    <row r="46" spans="1:34" ht="15" customHeight="1" x14ac:dyDescent="0.2">
      <c r="A46" s="65">
        <v>5216</v>
      </c>
      <c r="B46" s="65"/>
      <c r="C46" s="8" t="s">
        <v>94</v>
      </c>
      <c r="D46" s="7"/>
      <c r="E46" s="46"/>
      <c r="G46" s="94"/>
      <c r="H46" s="21">
        <f t="shared" si="14"/>
        <v>0</v>
      </c>
      <c r="J46" s="94"/>
      <c r="K46" s="21">
        <f t="shared" si="15"/>
        <v>0</v>
      </c>
      <c r="M46" s="94"/>
      <c r="N46" s="21">
        <f t="shared" si="16"/>
        <v>0</v>
      </c>
      <c r="P46" s="94"/>
      <c r="Q46" s="21">
        <f t="shared" si="17"/>
        <v>0</v>
      </c>
      <c r="AB46" s="94"/>
      <c r="AC46" s="21">
        <f t="shared" si="18"/>
        <v>0</v>
      </c>
      <c r="AD46" s="21"/>
      <c r="AE46" s="106"/>
      <c r="AF46" s="22">
        <f t="shared" si="13"/>
        <v>0</v>
      </c>
      <c r="AH46" s="47">
        <f t="shared" si="19"/>
        <v>0</v>
      </c>
    </row>
    <row r="47" spans="1:34" ht="15" customHeight="1" x14ac:dyDescent="0.2">
      <c r="A47" s="65">
        <v>5217</v>
      </c>
      <c r="B47" s="65"/>
      <c r="C47" s="8" t="s">
        <v>41</v>
      </c>
      <c r="D47" s="7"/>
      <c r="E47" s="46"/>
      <c r="G47" s="94"/>
      <c r="H47" s="21"/>
      <c r="J47" s="94"/>
      <c r="K47" s="21"/>
      <c r="M47" s="94"/>
      <c r="N47" s="21"/>
      <c r="P47" s="94"/>
      <c r="Q47" s="21"/>
      <c r="AB47" s="94"/>
      <c r="AC47" s="21"/>
      <c r="AD47" s="21"/>
      <c r="AE47" s="106"/>
      <c r="AF47" s="22">
        <f t="shared" si="13"/>
        <v>0</v>
      </c>
      <c r="AH47" s="47">
        <f t="shared" si="19"/>
        <v>0</v>
      </c>
    </row>
    <row r="48" spans="1:34" ht="15" customHeight="1" x14ac:dyDescent="0.2">
      <c r="A48" s="65">
        <v>5218</v>
      </c>
      <c r="B48" s="65"/>
      <c r="C48" s="8" t="s">
        <v>65</v>
      </c>
      <c r="D48" s="7"/>
      <c r="E48" s="46"/>
      <c r="G48" s="94"/>
      <c r="H48" s="21"/>
      <c r="J48" s="94"/>
      <c r="K48" s="21"/>
      <c r="M48" s="94"/>
      <c r="N48" s="21"/>
      <c r="P48" s="94"/>
      <c r="Q48" s="21"/>
      <c r="AB48" s="94"/>
      <c r="AC48" s="21"/>
      <c r="AD48" s="21"/>
      <c r="AE48" s="106"/>
      <c r="AF48" s="22">
        <f t="shared" si="13"/>
        <v>0</v>
      </c>
      <c r="AH48" s="47">
        <f t="shared" si="19"/>
        <v>0</v>
      </c>
    </row>
    <row r="49" spans="1:34" ht="15" customHeight="1" x14ac:dyDescent="0.2">
      <c r="A49" s="65">
        <v>5225</v>
      </c>
      <c r="B49" s="65"/>
      <c r="C49" s="8" t="s">
        <v>27</v>
      </c>
      <c r="D49" s="7"/>
      <c r="E49" s="46"/>
      <c r="G49" s="94"/>
      <c r="H49" s="21">
        <f t="shared" si="14"/>
        <v>0</v>
      </c>
      <c r="J49" s="94"/>
      <c r="K49" s="21">
        <f t="shared" si="15"/>
        <v>0</v>
      </c>
      <c r="M49" s="94"/>
      <c r="N49" s="21">
        <f t="shared" si="16"/>
        <v>0</v>
      </c>
      <c r="P49" s="94"/>
      <c r="Q49" s="21">
        <f t="shared" si="17"/>
        <v>0</v>
      </c>
      <c r="AB49" s="94"/>
      <c r="AC49" s="21">
        <f t="shared" si="18"/>
        <v>0</v>
      </c>
      <c r="AD49" s="21"/>
      <c r="AE49" s="106"/>
      <c r="AF49" s="22">
        <f t="shared" si="13"/>
        <v>0</v>
      </c>
      <c r="AH49" s="47">
        <f t="shared" si="19"/>
        <v>0</v>
      </c>
    </row>
    <row r="50" spans="1:34" ht="15" customHeight="1" x14ac:dyDescent="0.2">
      <c r="A50" s="65">
        <v>5227</v>
      </c>
      <c r="B50" s="65"/>
      <c r="C50" s="8" t="s">
        <v>95</v>
      </c>
      <c r="D50" s="7"/>
      <c r="E50" s="46">
        <v>0</v>
      </c>
      <c r="G50" s="94">
        <f>+G11</f>
        <v>0.38800000000000001</v>
      </c>
      <c r="H50" s="21">
        <f t="shared" si="14"/>
        <v>0</v>
      </c>
      <c r="J50" s="94">
        <f>+J11</f>
        <v>0.158</v>
      </c>
      <c r="K50" s="21">
        <f t="shared" si="15"/>
        <v>0</v>
      </c>
      <c r="M50" s="94">
        <f>+M11</f>
        <v>0.27500000000000002</v>
      </c>
      <c r="N50" s="21">
        <f t="shared" si="16"/>
        <v>0</v>
      </c>
      <c r="P50" s="94">
        <f>+P11</f>
        <v>6.8000000000000005E-2</v>
      </c>
      <c r="Q50" s="21">
        <f t="shared" si="17"/>
        <v>0</v>
      </c>
      <c r="S50" s="90">
        <f>+S11</f>
        <v>1.6E-2</v>
      </c>
      <c r="T50" s="21">
        <f t="shared" ref="T50" si="20">ROUND(+$E50*S50,0)</f>
        <v>0</v>
      </c>
      <c r="V50" s="90">
        <f>+V11</f>
        <v>4.9000000000000002E-2</v>
      </c>
      <c r="W50" s="21">
        <f t="shared" ref="W50" si="21">ROUND(+$E50*V50,0)</f>
        <v>0</v>
      </c>
      <c r="Y50" s="90">
        <f>+Y11</f>
        <v>7.0000000000000001E-3</v>
      </c>
      <c r="Z50" s="21">
        <f t="shared" ref="Z50" si="22">ROUND(+$E50*Y50,0)</f>
        <v>0</v>
      </c>
      <c r="AB50" s="94">
        <f>+AB11</f>
        <v>3.9E-2</v>
      </c>
      <c r="AC50" s="21">
        <f t="shared" si="18"/>
        <v>0</v>
      </c>
      <c r="AD50" s="21"/>
      <c r="AE50" s="106"/>
      <c r="AF50" s="22">
        <f t="shared" si="13"/>
        <v>0</v>
      </c>
      <c r="AH50" s="47">
        <f t="shared" si="19"/>
        <v>0</v>
      </c>
    </row>
    <row r="51" spans="1:34" ht="15" customHeight="1" x14ac:dyDescent="0.2">
      <c r="A51" s="65">
        <v>5229</v>
      </c>
      <c r="B51" s="65"/>
      <c r="C51" s="8" t="s">
        <v>66</v>
      </c>
      <c r="D51" s="7"/>
      <c r="E51" s="46"/>
      <c r="G51" s="94"/>
      <c r="H51" s="21"/>
      <c r="J51" s="94"/>
      <c r="K51" s="21"/>
      <c r="M51" s="94"/>
      <c r="N51" s="21"/>
      <c r="P51" s="94"/>
      <c r="Q51" s="21"/>
      <c r="AB51" s="94"/>
      <c r="AC51" s="21"/>
      <c r="AD51" s="21"/>
      <c r="AE51" s="106"/>
      <c r="AF51" s="22">
        <f t="shared" si="13"/>
        <v>0</v>
      </c>
      <c r="AH51" s="47">
        <f t="shared" si="19"/>
        <v>0</v>
      </c>
    </row>
    <row r="52" spans="1:34" ht="15" customHeight="1" x14ac:dyDescent="0.2">
      <c r="A52" s="65">
        <v>5613</v>
      </c>
      <c r="B52" s="65"/>
      <c r="C52" s="8" t="s">
        <v>42</v>
      </c>
      <c r="D52" s="7"/>
      <c r="E52" s="46"/>
      <c r="G52" s="94"/>
      <c r="H52" s="21"/>
      <c r="J52" s="94"/>
      <c r="K52" s="21"/>
      <c r="M52" s="94"/>
      <c r="N52" s="21"/>
      <c r="P52" s="94"/>
      <c r="Q52" s="21"/>
      <c r="AB52" s="94"/>
      <c r="AC52" s="21"/>
      <c r="AD52" s="21"/>
      <c r="AE52" s="106"/>
      <c r="AF52" s="22">
        <f t="shared" si="13"/>
        <v>0</v>
      </c>
      <c r="AH52" s="47">
        <f t="shared" si="19"/>
        <v>0</v>
      </c>
    </row>
    <row r="53" spans="1:34" ht="15" customHeight="1" x14ac:dyDescent="0.2">
      <c r="A53" s="65">
        <v>5618</v>
      </c>
      <c r="B53" s="65"/>
      <c r="C53" s="8" t="s">
        <v>43</v>
      </c>
      <c r="D53" s="7"/>
      <c r="E53" s="46"/>
      <c r="G53" s="94"/>
      <c r="H53" s="21"/>
      <c r="J53" s="94"/>
      <c r="K53" s="21"/>
      <c r="M53" s="94"/>
      <c r="N53" s="21"/>
      <c r="P53" s="94"/>
      <c r="Q53" s="21"/>
      <c r="AB53" s="94"/>
      <c r="AC53" s="21"/>
      <c r="AD53" s="21"/>
      <c r="AE53" s="106"/>
      <c r="AF53" s="22">
        <f t="shared" si="13"/>
        <v>0</v>
      </c>
      <c r="AH53" s="47">
        <f t="shared" si="19"/>
        <v>0</v>
      </c>
    </row>
    <row r="54" spans="1:34" ht="15" customHeight="1" x14ac:dyDescent="0.2">
      <c r="A54" s="65">
        <v>5619</v>
      </c>
      <c r="B54" s="65"/>
      <c r="C54" s="8" t="s">
        <v>44</v>
      </c>
      <c r="D54" s="7"/>
      <c r="E54" s="46"/>
      <c r="G54" s="94"/>
      <c r="H54" s="21"/>
      <c r="J54" s="94"/>
      <c r="K54" s="21"/>
      <c r="M54" s="94"/>
      <c r="N54" s="21"/>
      <c r="P54" s="94"/>
      <c r="Q54" s="21"/>
      <c r="AB54" s="94"/>
      <c r="AC54" s="21"/>
      <c r="AD54" s="21"/>
      <c r="AE54" s="106"/>
      <c r="AF54" s="22">
        <f t="shared" si="13"/>
        <v>0</v>
      </c>
      <c r="AH54" s="47">
        <f t="shared" si="19"/>
        <v>0</v>
      </c>
    </row>
    <row r="55" spans="1:34" ht="15" customHeight="1" x14ac:dyDescent="0.2">
      <c r="A55" s="65">
        <v>5620</v>
      </c>
      <c r="B55" s="65"/>
      <c r="C55" s="8" t="s">
        <v>28</v>
      </c>
      <c r="D55" s="7"/>
      <c r="E55" s="46"/>
      <c r="G55" s="94"/>
      <c r="H55" s="21">
        <f t="shared" si="14"/>
        <v>0</v>
      </c>
      <c r="J55" s="94"/>
      <c r="K55" s="21">
        <f t="shared" si="15"/>
        <v>0</v>
      </c>
      <c r="M55" s="94"/>
      <c r="N55" s="21">
        <f t="shared" si="16"/>
        <v>0</v>
      </c>
      <c r="P55" s="94"/>
      <c r="Q55" s="21">
        <f t="shared" si="17"/>
        <v>0</v>
      </c>
      <c r="AB55" s="94"/>
      <c r="AC55" s="21">
        <f t="shared" si="18"/>
        <v>0</v>
      </c>
      <c r="AD55" s="21"/>
      <c r="AE55" s="106"/>
      <c r="AF55" s="22">
        <f t="shared" si="13"/>
        <v>0</v>
      </c>
      <c r="AH55" s="47">
        <f t="shared" si="19"/>
        <v>0</v>
      </c>
    </row>
    <row r="56" spans="1:34" ht="15" customHeight="1" x14ac:dyDescent="0.2">
      <c r="A56" s="65">
        <v>5621</v>
      </c>
      <c r="B56" s="65"/>
      <c r="C56" s="8" t="s">
        <v>45</v>
      </c>
      <c r="D56" s="7"/>
      <c r="E56" s="46"/>
      <c r="G56" s="94"/>
      <c r="H56" s="21"/>
      <c r="J56" s="94"/>
      <c r="K56" s="21"/>
      <c r="M56" s="94"/>
      <c r="N56" s="21"/>
      <c r="P56" s="94"/>
      <c r="Q56" s="21"/>
      <c r="AB56" s="94"/>
      <c r="AC56" s="21"/>
      <c r="AD56" s="21"/>
      <c r="AE56" s="106"/>
      <c r="AF56" s="22">
        <f t="shared" si="13"/>
        <v>0</v>
      </c>
      <c r="AH56" s="47">
        <f t="shared" si="19"/>
        <v>0</v>
      </c>
    </row>
    <row r="57" spans="1:34" ht="15" customHeight="1" x14ac:dyDescent="0.2">
      <c r="A57" s="53"/>
      <c r="B57" s="53"/>
      <c r="C57" s="8" t="s">
        <v>25</v>
      </c>
      <c r="D57" s="7"/>
      <c r="E57" s="46"/>
      <c r="G57" s="94"/>
      <c r="H57" s="21">
        <f t="shared" si="14"/>
        <v>0</v>
      </c>
      <c r="J57" s="94"/>
      <c r="K57" s="21">
        <f t="shared" si="15"/>
        <v>0</v>
      </c>
      <c r="M57" s="94"/>
      <c r="N57" s="21">
        <f t="shared" si="16"/>
        <v>0</v>
      </c>
      <c r="P57" s="94"/>
      <c r="Q57" s="21">
        <f t="shared" si="17"/>
        <v>0</v>
      </c>
      <c r="AB57" s="94"/>
      <c r="AC57" s="21">
        <f t="shared" si="18"/>
        <v>0</v>
      </c>
      <c r="AD57" s="21"/>
      <c r="AE57" s="106"/>
      <c r="AF57" s="22">
        <f t="shared" si="13"/>
        <v>0</v>
      </c>
      <c r="AH57" s="47">
        <f t="shared" si="19"/>
        <v>0</v>
      </c>
    </row>
    <row r="58" spans="1:34" ht="15" customHeight="1" x14ac:dyDescent="0.2">
      <c r="C58" s="73" t="s">
        <v>29</v>
      </c>
      <c r="E58" s="47"/>
      <c r="H58" s="4"/>
      <c r="K58" s="4"/>
      <c r="N58" s="4"/>
      <c r="Q58" s="4"/>
      <c r="AC58" s="4"/>
      <c r="AD58" s="4"/>
      <c r="AE58" s="104"/>
      <c r="AF58" s="30"/>
      <c r="AH58" s="47">
        <f t="shared" si="19"/>
        <v>0</v>
      </c>
    </row>
    <row r="59" spans="1:34" ht="15" customHeight="1" x14ac:dyDescent="0.2">
      <c r="A59" s="65">
        <v>5221</v>
      </c>
      <c r="B59" s="65"/>
      <c r="C59" s="8" t="s">
        <v>96</v>
      </c>
      <c r="D59" s="7"/>
      <c r="E59" s="46">
        <v>7500</v>
      </c>
      <c r="G59" s="94">
        <f>+G11</f>
        <v>0.38800000000000001</v>
      </c>
      <c r="H59" s="21">
        <f>ROUND(+$E59*G59,0)</f>
        <v>2910</v>
      </c>
      <c r="J59" s="94">
        <f>+J11</f>
        <v>0.158</v>
      </c>
      <c r="K59" s="21">
        <f>ROUND(+$E59*J59,0)</f>
        <v>1185</v>
      </c>
      <c r="M59" s="94">
        <f>+M11</f>
        <v>0.27500000000000002</v>
      </c>
      <c r="N59" s="21">
        <f>ROUND(+$E59*M59,0)</f>
        <v>2063</v>
      </c>
      <c r="P59" s="94">
        <f>+P11</f>
        <v>6.8000000000000005E-2</v>
      </c>
      <c r="Q59" s="21">
        <f>ROUND(+$E59*P59,0)</f>
        <v>510</v>
      </c>
      <c r="S59" s="90">
        <f>+S11</f>
        <v>1.6E-2</v>
      </c>
      <c r="T59" s="21">
        <f t="shared" ref="T59:T61" si="23">ROUND(+$E59*S59,0)</f>
        <v>120</v>
      </c>
      <c r="V59" s="90">
        <f>+V11</f>
        <v>4.9000000000000002E-2</v>
      </c>
      <c r="W59" s="21">
        <f t="shared" ref="W59:W61" si="24">ROUND(+$E59*V59,0)</f>
        <v>368</v>
      </c>
      <c r="Y59" s="90">
        <f>+Y11</f>
        <v>7.0000000000000001E-3</v>
      </c>
      <c r="Z59" s="21">
        <f t="shared" ref="Z59:Z61" si="25">ROUND(+$E59*Y59,0)</f>
        <v>53</v>
      </c>
      <c r="AB59" s="94">
        <f>+AB50</f>
        <v>3.9E-2</v>
      </c>
      <c r="AC59" s="21">
        <f>ROUND(+$E59*AB59,0)</f>
        <v>293</v>
      </c>
      <c r="AD59" s="21"/>
      <c r="AE59" s="106"/>
      <c r="AF59" s="22">
        <f t="shared" si="13"/>
        <v>7502</v>
      </c>
      <c r="AH59" s="47">
        <f t="shared" si="19"/>
        <v>2</v>
      </c>
    </row>
    <row r="60" spans="1:34" ht="15" customHeight="1" x14ac:dyDescent="0.2">
      <c r="A60" s="65">
        <v>5219</v>
      </c>
      <c r="B60" s="65"/>
      <c r="C60" s="8" t="s">
        <v>46</v>
      </c>
      <c r="D60" s="7"/>
      <c r="E60" s="46">
        <v>0</v>
      </c>
      <c r="G60" s="94">
        <f>+G59</f>
        <v>0.38800000000000001</v>
      </c>
      <c r="H60" s="21">
        <f>ROUND(+$E60*G60,0)</f>
        <v>0</v>
      </c>
      <c r="J60" s="94">
        <f>+J59</f>
        <v>0.158</v>
      </c>
      <c r="K60" s="21">
        <f>ROUND(+$E60*J60,0)</f>
        <v>0</v>
      </c>
      <c r="M60" s="94">
        <f>+M59</f>
        <v>0.27500000000000002</v>
      </c>
      <c r="N60" s="21">
        <f>ROUND(+$E60*M60,0)</f>
        <v>0</v>
      </c>
      <c r="P60" s="94">
        <f>+P59</f>
        <v>6.8000000000000005E-2</v>
      </c>
      <c r="Q60" s="21">
        <f>ROUND(+$E60*P60,0)</f>
        <v>0</v>
      </c>
      <c r="S60" s="90">
        <f>+S59</f>
        <v>1.6E-2</v>
      </c>
      <c r="T60" s="21">
        <f t="shared" si="23"/>
        <v>0</v>
      </c>
      <c r="V60" s="90">
        <f>+V59</f>
        <v>4.9000000000000002E-2</v>
      </c>
      <c r="W60" s="21">
        <f t="shared" si="24"/>
        <v>0</v>
      </c>
      <c r="Y60" s="90">
        <f>+Y59</f>
        <v>7.0000000000000001E-3</v>
      </c>
      <c r="Z60" s="21">
        <f t="shared" si="25"/>
        <v>0</v>
      </c>
      <c r="AB60" s="94">
        <f>+AB59</f>
        <v>3.9E-2</v>
      </c>
      <c r="AC60" s="21">
        <f>ROUND(+$E60*AB60,0)</f>
        <v>0</v>
      </c>
      <c r="AD60" s="21"/>
      <c r="AE60" s="106"/>
      <c r="AF60" s="22">
        <f t="shared" si="13"/>
        <v>0</v>
      </c>
      <c r="AH60" s="47">
        <f t="shared" si="19"/>
        <v>0</v>
      </c>
    </row>
    <row r="61" spans="1:34" ht="15" customHeight="1" x14ac:dyDescent="0.2">
      <c r="A61" s="65">
        <v>5249</v>
      </c>
      <c r="B61" s="65"/>
      <c r="C61" s="8" t="s">
        <v>97</v>
      </c>
      <c r="D61" s="7"/>
      <c r="E61" s="46">
        <v>0</v>
      </c>
      <c r="G61" s="94">
        <f>+G60</f>
        <v>0.38800000000000001</v>
      </c>
      <c r="H61" s="21">
        <f>ROUND(+$E61*G61,0)</f>
        <v>0</v>
      </c>
      <c r="J61" s="94">
        <f>+J60</f>
        <v>0.158</v>
      </c>
      <c r="K61" s="21">
        <f>ROUND(+$E61*J61,0)</f>
        <v>0</v>
      </c>
      <c r="M61" s="94">
        <f>+M60</f>
        <v>0.27500000000000002</v>
      </c>
      <c r="N61" s="21">
        <f>ROUND(+$E61*M61,0)</f>
        <v>0</v>
      </c>
      <c r="P61" s="94">
        <f>+P60</f>
        <v>6.8000000000000005E-2</v>
      </c>
      <c r="Q61" s="21">
        <f>ROUND(+$E61*P61,0)</f>
        <v>0</v>
      </c>
      <c r="S61" s="90">
        <f>+S60</f>
        <v>1.6E-2</v>
      </c>
      <c r="T61" s="21">
        <f t="shared" si="23"/>
        <v>0</v>
      </c>
      <c r="V61" s="90">
        <f>+V60</f>
        <v>4.9000000000000002E-2</v>
      </c>
      <c r="W61" s="21">
        <f t="shared" si="24"/>
        <v>0</v>
      </c>
      <c r="Y61" s="90">
        <f>+Y60</f>
        <v>7.0000000000000001E-3</v>
      </c>
      <c r="Z61" s="21">
        <f t="shared" si="25"/>
        <v>0</v>
      </c>
      <c r="AB61" s="94">
        <f>+AB60</f>
        <v>3.9E-2</v>
      </c>
      <c r="AC61" s="21">
        <f>ROUND(+$E61*AB61,0)</f>
        <v>0</v>
      </c>
      <c r="AD61" s="21"/>
      <c r="AE61" s="106"/>
      <c r="AF61" s="22">
        <f t="shared" si="13"/>
        <v>0</v>
      </c>
      <c r="AH61" s="47">
        <f t="shared" si="19"/>
        <v>0</v>
      </c>
    </row>
    <row r="62" spans="1:34" ht="15" customHeight="1" x14ac:dyDescent="0.2">
      <c r="A62" s="53"/>
      <c r="B62" s="53"/>
      <c r="C62" s="8" t="s">
        <v>25</v>
      </c>
      <c r="D62" s="7"/>
      <c r="E62" s="46"/>
      <c r="G62" s="94"/>
      <c r="H62" s="21">
        <f>ROUND(+$E62*G62,0)</f>
        <v>0</v>
      </c>
      <c r="J62" s="94"/>
      <c r="K62" s="21">
        <f>ROUND(+$E62*J62,0)</f>
        <v>0</v>
      </c>
      <c r="M62" s="94"/>
      <c r="N62" s="21">
        <f>ROUND(+$E62*M62,0)</f>
        <v>0</v>
      </c>
      <c r="P62" s="94"/>
      <c r="Q62" s="21">
        <f>ROUND(+$E62*P62,0)</f>
        <v>0</v>
      </c>
      <c r="AB62" s="94"/>
      <c r="AC62" s="21">
        <f>ROUND(+$E62*AB62,0)</f>
        <v>0</v>
      </c>
      <c r="AD62" s="21"/>
      <c r="AE62" s="106"/>
      <c r="AF62" s="22">
        <f t="shared" si="13"/>
        <v>0</v>
      </c>
      <c r="AH62" s="47">
        <f t="shared" si="19"/>
        <v>0</v>
      </c>
    </row>
    <row r="63" spans="1:34" ht="15" customHeight="1" x14ac:dyDescent="0.2">
      <c r="A63" s="53"/>
      <c r="B63" s="53"/>
      <c r="C63" s="73" t="s">
        <v>52</v>
      </c>
      <c r="E63" s="67"/>
      <c r="G63" s="102"/>
      <c r="H63" s="25"/>
      <c r="J63" s="102"/>
      <c r="K63" s="25"/>
      <c r="M63" s="102"/>
      <c r="N63" s="25"/>
      <c r="P63" s="102"/>
      <c r="Q63" s="25"/>
      <c r="AB63" s="102"/>
      <c r="AC63" s="25"/>
      <c r="AD63" s="25"/>
      <c r="AE63" s="104"/>
      <c r="AF63" s="22"/>
      <c r="AH63" s="47">
        <f t="shared" si="19"/>
        <v>0</v>
      </c>
    </row>
    <row r="64" spans="1:34" ht="15" customHeight="1" x14ac:dyDescent="0.2">
      <c r="A64" s="65">
        <v>5212</v>
      </c>
      <c r="B64" s="65"/>
      <c r="C64" s="8" t="s">
        <v>63</v>
      </c>
      <c r="D64" s="7"/>
      <c r="E64" s="46"/>
      <c r="G64" s="94"/>
      <c r="H64" s="21"/>
      <c r="J64" s="94"/>
      <c r="K64" s="21"/>
      <c r="M64" s="94"/>
      <c r="N64" s="21"/>
      <c r="P64" s="94"/>
      <c r="Q64" s="21"/>
      <c r="AB64" s="94"/>
      <c r="AC64" s="21"/>
      <c r="AD64" s="21"/>
      <c r="AE64" s="106"/>
      <c r="AF64" s="22">
        <f t="shared" si="13"/>
        <v>0</v>
      </c>
      <c r="AH64" s="47">
        <f t="shared" si="19"/>
        <v>0</v>
      </c>
    </row>
    <row r="65" spans="1:34" ht="15" customHeight="1" x14ac:dyDescent="0.2">
      <c r="A65" s="65">
        <v>5223</v>
      </c>
      <c r="B65" s="65"/>
      <c r="C65" s="8" t="s">
        <v>134</v>
      </c>
      <c r="D65" s="7"/>
      <c r="E65" s="46">
        <v>3000</v>
      </c>
      <c r="G65" s="94">
        <f>+G60</f>
        <v>0.38800000000000001</v>
      </c>
      <c r="H65" s="21">
        <f>ROUND(+$E65*G65,0)</f>
        <v>1164</v>
      </c>
      <c r="J65" s="94">
        <f>+J60</f>
        <v>0.158</v>
      </c>
      <c r="K65" s="21">
        <f>ROUND(+$E65*J65,0)</f>
        <v>474</v>
      </c>
      <c r="M65" s="94">
        <f>+M60</f>
        <v>0.27500000000000002</v>
      </c>
      <c r="N65" s="21">
        <f>ROUND(+$E65*M65,0)</f>
        <v>825</v>
      </c>
      <c r="P65" s="94">
        <f>+P60</f>
        <v>6.8000000000000005E-2</v>
      </c>
      <c r="Q65" s="21">
        <f>ROUND(+$E65*P65,0)</f>
        <v>204</v>
      </c>
      <c r="S65" s="90">
        <f>+S60</f>
        <v>1.6E-2</v>
      </c>
      <c r="T65" s="21">
        <f t="shared" ref="T65:T67" si="26">ROUND(+$E65*S65,0)</f>
        <v>48</v>
      </c>
      <c r="V65" s="90">
        <f>+V60</f>
        <v>4.9000000000000002E-2</v>
      </c>
      <c r="W65" s="21">
        <f t="shared" ref="W65:W67" si="27">ROUND(+$E65*V65,0)</f>
        <v>147</v>
      </c>
      <c r="Y65" s="90">
        <f>+Y60</f>
        <v>7.0000000000000001E-3</v>
      </c>
      <c r="Z65" s="21">
        <f t="shared" ref="Z65:Z67" si="28">ROUND(+$E65*Y65,0)</f>
        <v>21</v>
      </c>
      <c r="AB65" s="94">
        <f>+AB60</f>
        <v>3.9E-2</v>
      </c>
      <c r="AC65" s="21">
        <f>ROUND(+$E65*AB65,0)</f>
        <v>117</v>
      </c>
      <c r="AD65" s="21"/>
      <c r="AE65" s="106"/>
      <c r="AF65" s="22">
        <f t="shared" si="13"/>
        <v>3000</v>
      </c>
      <c r="AH65" s="47">
        <f t="shared" si="19"/>
        <v>0</v>
      </c>
    </row>
    <row r="66" spans="1:34" ht="15" customHeight="1" x14ac:dyDescent="0.2">
      <c r="A66" s="65">
        <v>5222</v>
      </c>
      <c r="B66" s="65"/>
      <c r="C66" s="8" t="s">
        <v>135</v>
      </c>
      <c r="D66" s="7"/>
      <c r="E66" s="46">
        <v>0</v>
      </c>
      <c r="G66" s="94">
        <f>+G65</f>
        <v>0.38800000000000001</v>
      </c>
      <c r="H66" s="21">
        <f>ROUND(+$E66*G66,0)</f>
        <v>0</v>
      </c>
      <c r="J66" s="94">
        <f>+J65</f>
        <v>0.158</v>
      </c>
      <c r="K66" s="21">
        <f>ROUND(+$E66*J66,0)</f>
        <v>0</v>
      </c>
      <c r="M66" s="94">
        <f>+M65</f>
        <v>0.27500000000000002</v>
      </c>
      <c r="N66" s="21">
        <f>ROUND(+$E66*M66,0)</f>
        <v>0</v>
      </c>
      <c r="P66" s="94">
        <f>+P65</f>
        <v>6.8000000000000005E-2</v>
      </c>
      <c r="Q66" s="21">
        <f>ROUND(+$E66*P66,0)</f>
        <v>0</v>
      </c>
      <c r="S66" s="90">
        <f>+S65</f>
        <v>1.6E-2</v>
      </c>
      <c r="T66" s="21">
        <f t="shared" si="26"/>
        <v>0</v>
      </c>
      <c r="V66" s="90">
        <f>+V65</f>
        <v>4.9000000000000002E-2</v>
      </c>
      <c r="W66" s="21">
        <f t="shared" si="27"/>
        <v>0</v>
      </c>
      <c r="Y66" s="90">
        <f>+Y65</f>
        <v>7.0000000000000001E-3</v>
      </c>
      <c r="Z66" s="21">
        <f t="shared" si="28"/>
        <v>0</v>
      </c>
      <c r="AB66" s="94">
        <f>+AB65</f>
        <v>3.9E-2</v>
      </c>
      <c r="AC66" s="21">
        <f>ROUND(+$E66*AB66,0)</f>
        <v>0</v>
      </c>
      <c r="AD66" s="21"/>
      <c r="AE66" s="106"/>
      <c r="AF66" s="22">
        <f t="shared" si="13"/>
        <v>0</v>
      </c>
      <c r="AH66" s="47">
        <f t="shared" si="19"/>
        <v>0</v>
      </c>
    </row>
    <row r="67" spans="1:34" ht="15" customHeight="1" x14ac:dyDescent="0.2">
      <c r="A67" s="65">
        <v>5224</v>
      </c>
      <c r="B67" s="65"/>
      <c r="C67" s="8" t="s">
        <v>138</v>
      </c>
      <c r="D67" s="7"/>
      <c r="E67" s="46">
        <v>700</v>
      </c>
      <c r="G67" s="94">
        <f>+G66</f>
        <v>0.38800000000000001</v>
      </c>
      <c r="H67" s="21">
        <f>ROUND(+$E67*G67,0)</f>
        <v>272</v>
      </c>
      <c r="J67" s="94">
        <f>+J66</f>
        <v>0.158</v>
      </c>
      <c r="K67" s="21">
        <f>ROUND(+$E67*J67,0)</f>
        <v>111</v>
      </c>
      <c r="M67" s="94">
        <f>+M66</f>
        <v>0.27500000000000002</v>
      </c>
      <c r="N67" s="21">
        <f>ROUND(+$E67*M67,0)</f>
        <v>193</v>
      </c>
      <c r="P67" s="94">
        <f>+P66</f>
        <v>6.8000000000000005E-2</v>
      </c>
      <c r="Q67" s="21">
        <f>ROUND(+$E67*P67,0)</f>
        <v>48</v>
      </c>
      <c r="S67" s="90">
        <f>+S66</f>
        <v>1.6E-2</v>
      </c>
      <c r="T67" s="21">
        <f t="shared" si="26"/>
        <v>11</v>
      </c>
      <c r="V67" s="90">
        <f>+V66</f>
        <v>4.9000000000000002E-2</v>
      </c>
      <c r="W67" s="21">
        <f t="shared" si="27"/>
        <v>34</v>
      </c>
      <c r="Y67" s="90">
        <f>+Y66</f>
        <v>7.0000000000000001E-3</v>
      </c>
      <c r="Z67" s="21">
        <f t="shared" si="28"/>
        <v>5</v>
      </c>
      <c r="AB67" s="94">
        <f>+AB66</f>
        <v>3.9E-2</v>
      </c>
      <c r="AC67" s="21">
        <f>ROUND(+$E67*AB67,0)</f>
        <v>27</v>
      </c>
      <c r="AD67" s="21"/>
      <c r="AE67" s="106"/>
      <c r="AF67" s="22">
        <f t="shared" si="13"/>
        <v>701</v>
      </c>
      <c r="AH67" s="47">
        <f t="shared" si="19"/>
        <v>1</v>
      </c>
    </row>
    <row r="68" spans="1:34" ht="15" customHeight="1" x14ac:dyDescent="0.2">
      <c r="A68" s="53"/>
      <c r="B68" s="53"/>
      <c r="C68" s="73" t="s">
        <v>30</v>
      </c>
      <c r="E68" s="47"/>
      <c r="H68" s="4"/>
      <c r="K68" s="4"/>
      <c r="N68" s="4"/>
      <c r="Q68" s="4"/>
      <c r="AC68" s="4"/>
      <c r="AD68" s="4"/>
      <c r="AE68" s="104"/>
      <c r="AF68" s="30"/>
      <c r="AH68" s="47">
        <f t="shared" si="19"/>
        <v>0</v>
      </c>
    </row>
    <row r="69" spans="1:34" ht="15" customHeight="1" x14ac:dyDescent="0.2">
      <c r="A69" s="65">
        <v>5213</v>
      </c>
      <c r="B69" s="65"/>
      <c r="C69" s="8" t="s">
        <v>31</v>
      </c>
      <c r="D69" s="7"/>
      <c r="E69" s="46"/>
      <c r="G69" s="94"/>
      <c r="H69" s="21">
        <f>ROUND(+$E69*G69,0)</f>
        <v>0</v>
      </c>
      <c r="J69" s="94"/>
      <c r="K69" s="21">
        <f>ROUND(+$E69*J69,0)</f>
        <v>0</v>
      </c>
      <c r="M69" s="94"/>
      <c r="N69" s="21">
        <f>ROUND(+$E69*M69,0)</f>
        <v>0</v>
      </c>
      <c r="P69" s="94"/>
      <c r="Q69" s="21">
        <f>ROUND(+$E69*P69,0)</f>
        <v>0</v>
      </c>
      <c r="AB69" s="94"/>
      <c r="AC69" s="21">
        <f>ROUND(+$E69*AB69,0)</f>
        <v>0</v>
      </c>
      <c r="AD69" s="21"/>
      <c r="AE69" s="106"/>
      <c r="AF69" s="22">
        <f t="shared" si="13"/>
        <v>0</v>
      </c>
      <c r="AH69" s="47">
        <f t="shared" si="19"/>
        <v>0</v>
      </c>
    </row>
    <row r="70" spans="1:34" ht="15" customHeight="1" x14ac:dyDescent="0.2">
      <c r="A70" s="65">
        <v>5215</v>
      </c>
      <c r="B70" s="65"/>
      <c r="C70" s="8" t="s">
        <v>94</v>
      </c>
      <c r="D70" s="7"/>
      <c r="E70" s="46"/>
      <c r="G70" s="94"/>
      <c r="H70" s="21">
        <f>ROUND(+$E70*G70,0)</f>
        <v>0</v>
      </c>
      <c r="J70" s="94"/>
      <c r="K70" s="21">
        <f>ROUND(+$E70*J70,0)</f>
        <v>0</v>
      </c>
      <c r="M70" s="94"/>
      <c r="N70" s="21">
        <f>ROUND(+$E70*M70,0)</f>
        <v>0</v>
      </c>
      <c r="P70" s="94"/>
      <c r="Q70" s="21">
        <f>ROUND(+$E70*P70,0)</f>
        <v>0</v>
      </c>
      <c r="AB70" s="94"/>
      <c r="AC70" s="21">
        <f>ROUND(+$E70*AB70,0)</f>
        <v>0</v>
      </c>
      <c r="AD70" s="21"/>
      <c r="AE70" s="106"/>
      <c r="AF70" s="22">
        <f t="shared" si="13"/>
        <v>0</v>
      </c>
      <c r="AH70" s="47">
        <f t="shared" si="19"/>
        <v>0</v>
      </c>
    </row>
    <row r="71" spans="1:34" ht="15" customHeight="1" x14ac:dyDescent="0.2">
      <c r="A71" s="53"/>
      <c r="B71" s="53"/>
      <c r="C71" s="8" t="s">
        <v>25</v>
      </c>
      <c r="D71" s="7"/>
      <c r="E71" s="46"/>
      <c r="G71" s="94"/>
      <c r="H71" s="21">
        <f>ROUND(+$E71*G71,0)</f>
        <v>0</v>
      </c>
      <c r="J71" s="94"/>
      <c r="K71" s="21">
        <f>ROUND(+$E71*J71,0)</f>
        <v>0</v>
      </c>
      <c r="M71" s="94"/>
      <c r="N71" s="21">
        <f>ROUND(+$E71*M71,0)</f>
        <v>0</v>
      </c>
      <c r="P71" s="94"/>
      <c r="Q71" s="21">
        <f>ROUND(+$E71*P71,0)</f>
        <v>0</v>
      </c>
      <c r="AB71" s="94"/>
      <c r="AC71" s="21">
        <f>ROUND(+$E71*AB71,0)</f>
        <v>0</v>
      </c>
      <c r="AD71" s="21"/>
      <c r="AE71" s="106"/>
      <c r="AF71" s="22">
        <f t="shared" si="13"/>
        <v>0</v>
      </c>
      <c r="AH71" s="47">
        <f t="shared" si="19"/>
        <v>0</v>
      </c>
    </row>
    <row r="72" spans="1:34" ht="15" customHeight="1" x14ac:dyDescent="0.2">
      <c r="A72" s="53"/>
      <c r="B72" s="53"/>
      <c r="C72" s="73" t="s">
        <v>32</v>
      </c>
      <c r="E72" s="47"/>
      <c r="H72" s="4"/>
      <c r="K72" s="4"/>
      <c r="N72" s="4"/>
      <c r="Q72" s="4"/>
      <c r="AC72" s="4"/>
      <c r="AD72" s="4"/>
      <c r="AE72" s="104"/>
      <c r="AF72" s="30"/>
      <c r="AH72" s="47">
        <f t="shared" si="19"/>
        <v>0</v>
      </c>
    </row>
    <row r="73" spans="1:34" ht="15" customHeight="1" x14ac:dyDescent="0.2">
      <c r="A73" s="65">
        <v>5251</v>
      </c>
      <c r="B73" s="65"/>
      <c r="C73" s="8" t="s">
        <v>33</v>
      </c>
      <c r="D73" s="7"/>
      <c r="E73" s="46"/>
      <c r="G73" s="94"/>
      <c r="H73" s="21">
        <f>ROUND(+$E73*G73,0)</f>
        <v>0</v>
      </c>
      <c r="J73" s="94"/>
      <c r="K73" s="21">
        <f>ROUND(+$E73*J73,0)</f>
        <v>0</v>
      </c>
      <c r="M73" s="94"/>
      <c r="N73" s="21">
        <f>ROUND(+$E73*M73,0)</f>
        <v>0</v>
      </c>
      <c r="P73" s="94"/>
      <c r="Q73" s="21">
        <f>ROUND(+$E73*P73,0)</f>
        <v>0</v>
      </c>
      <c r="AB73" s="94"/>
      <c r="AC73" s="21">
        <f>ROUND(+$E73*AB73,0)</f>
        <v>0</v>
      </c>
      <c r="AD73" s="21"/>
      <c r="AE73" s="106"/>
      <c r="AF73" s="22">
        <f t="shared" si="13"/>
        <v>0</v>
      </c>
      <c r="AH73" s="47">
        <f t="shared" si="19"/>
        <v>0</v>
      </c>
    </row>
    <row r="74" spans="1:34" ht="15" customHeight="1" x14ac:dyDescent="0.2">
      <c r="A74" s="65">
        <v>5256</v>
      </c>
      <c r="B74" s="65"/>
      <c r="C74" s="8" t="s">
        <v>51</v>
      </c>
      <c r="D74" s="7"/>
      <c r="E74" s="46"/>
      <c r="G74" s="94"/>
      <c r="H74" s="21"/>
      <c r="J74" s="94"/>
      <c r="K74" s="21"/>
      <c r="M74" s="94"/>
      <c r="N74" s="21"/>
      <c r="P74" s="94"/>
      <c r="Q74" s="21"/>
      <c r="AB74" s="94"/>
      <c r="AC74" s="21"/>
      <c r="AD74" s="21"/>
      <c r="AE74" s="106"/>
      <c r="AF74" s="22">
        <f t="shared" si="13"/>
        <v>0</v>
      </c>
      <c r="AH74" s="47">
        <f t="shared" si="19"/>
        <v>0</v>
      </c>
    </row>
    <row r="75" spans="1:34" ht="15" customHeight="1" x14ac:dyDescent="0.2">
      <c r="A75" s="65">
        <v>5254</v>
      </c>
      <c r="B75" s="65"/>
      <c r="C75" s="8" t="s">
        <v>49</v>
      </c>
      <c r="D75" s="7"/>
      <c r="E75" s="46"/>
      <c r="G75" s="94"/>
      <c r="H75" s="21"/>
      <c r="J75" s="94"/>
      <c r="K75" s="21"/>
      <c r="M75" s="94"/>
      <c r="N75" s="21"/>
      <c r="P75" s="94"/>
      <c r="Q75" s="21"/>
      <c r="AB75" s="94"/>
      <c r="AC75" s="21"/>
      <c r="AD75" s="21"/>
      <c r="AE75" s="106"/>
      <c r="AF75" s="22">
        <f t="shared" si="13"/>
        <v>0</v>
      </c>
      <c r="AH75" s="47">
        <f t="shared" si="19"/>
        <v>0</v>
      </c>
    </row>
    <row r="76" spans="1:34" ht="15" customHeight="1" x14ac:dyDescent="0.2">
      <c r="A76" s="65">
        <v>5255</v>
      </c>
      <c r="B76" s="65"/>
      <c r="C76" s="8" t="s">
        <v>50</v>
      </c>
      <c r="D76" s="7"/>
      <c r="E76" s="46"/>
      <c r="G76" s="94"/>
      <c r="H76" s="21"/>
      <c r="J76" s="94"/>
      <c r="K76" s="21"/>
      <c r="M76" s="94"/>
      <c r="N76" s="21"/>
      <c r="P76" s="94"/>
      <c r="Q76" s="21"/>
      <c r="AB76" s="94"/>
      <c r="AC76" s="21"/>
      <c r="AD76" s="21"/>
      <c r="AE76" s="106"/>
      <c r="AF76" s="22">
        <f t="shared" si="13"/>
        <v>0</v>
      </c>
      <c r="AH76" s="47">
        <f t="shared" si="19"/>
        <v>0</v>
      </c>
    </row>
    <row r="77" spans="1:34" ht="15" customHeight="1" x14ac:dyDescent="0.2">
      <c r="A77" s="65">
        <v>5250</v>
      </c>
      <c r="B77" s="65"/>
      <c r="C77" s="8" t="s">
        <v>47</v>
      </c>
      <c r="D77" s="7"/>
      <c r="E77" s="46"/>
      <c r="G77" s="94"/>
      <c r="H77" s="21"/>
      <c r="J77" s="94"/>
      <c r="K77" s="21"/>
      <c r="M77" s="94"/>
      <c r="N77" s="21"/>
      <c r="P77" s="94"/>
      <c r="Q77" s="21"/>
      <c r="AB77" s="94"/>
      <c r="AC77" s="21"/>
      <c r="AD77" s="21"/>
      <c r="AE77" s="106"/>
      <c r="AF77" s="22">
        <f t="shared" si="13"/>
        <v>0</v>
      </c>
      <c r="AH77" s="47">
        <f t="shared" si="19"/>
        <v>0</v>
      </c>
    </row>
    <row r="78" spans="1:34" ht="15" customHeight="1" x14ac:dyDescent="0.2">
      <c r="A78" s="65">
        <v>5252</v>
      </c>
      <c r="B78" s="65"/>
      <c r="C78" s="8" t="s">
        <v>48</v>
      </c>
      <c r="D78" s="7"/>
      <c r="E78" s="46"/>
      <c r="G78" s="94"/>
      <c r="H78" s="21">
        <f>ROUND(+$E78*G78,0)</f>
        <v>0</v>
      </c>
      <c r="J78" s="94"/>
      <c r="K78" s="21">
        <f>ROUND(+$E78*J78,0)</f>
        <v>0</v>
      </c>
      <c r="M78" s="94"/>
      <c r="N78" s="21">
        <f>ROUND(+$E78*M78,0)</f>
        <v>0</v>
      </c>
      <c r="P78" s="94"/>
      <c r="Q78" s="21">
        <f>ROUND(+$E78*P78,0)</f>
        <v>0</v>
      </c>
      <c r="AB78" s="94"/>
      <c r="AC78" s="21">
        <f>ROUND(+$E78*AB78,0)</f>
        <v>0</v>
      </c>
      <c r="AD78" s="21"/>
      <c r="AE78" s="106"/>
      <c r="AF78" s="22">
        <f t="shared" si="13"/>
        <v>0</v>
      </c>
      <c r="AH78" s="47">
        <f t="shared" si="19"/>
        <v>0</v>
      </c>
    </row>
    <row r="79" spans="1:34" ht="15" customHeight="1" x14ac:dyDescent="0.2">
      <c r="A79" s="53"/>
      <c r="B79" s="53"/>
      <c r="C79" s="8" t="s">
        <v>25</v>
      </c>
      <c r="D79" s="7"/>
      <c r="E79" s="46"/>
      <c r="G79" s="94"/>
      <c r="H79" s="21">
        <f>ROUND(+$E79*G79,0)</f>
        <v>0</v>
      </c>
      <c r="J79" s="94"/>
      <c r="K79" s="21">
        <f>ROUND(+$E79*J79,0)</f>
        <v>0</v>
      </c>
      <c r="M79" s="94"/>
      <c r="N79" s="21">
        <f>ROUND(+$E79*M79,0)</f>
        <v>0</v>
      </c>
      <c r="P79" s="94"/>
      <c r="Q79" s="21">
        <f>ROUND(+$E79*P79,0)</f>
        <v>0</v>
      </c>
      <c r="AB79" s="94"/>
      <c r="AC79" s="21">
        <f>ROUND(+$E79*AB79,0)</f>
        <v>0</v>
      </c>
      <c r="AD79" s="21"/>
      <c r="AE79" s="106"/>
      <c r="AF79" s="22">
        <f t="shared" si="13"/>
        <v>0</v>
      </c>
      <c r="AH79" s="47">
        <f t="shared" si="19"/>
        <v>0</v>
      </c>
    </row>
    <row r="80" spans="1:34" ht="15" customHeight="1" x14ac:dyDescent="0.2">
      <c r="A80" s="53"/>
      <c r="B80" s="53"/>
      <c r="C80" s="73" t="s">
        <v>34</v>
      </c>
      <c r="E80" s="47"/>
      <c r="H80" s="4"/>
      <c r="K80" s="4"/>
      <c r="N80" s="4"/>
      <c r="Q80" s="4"/>
      <c r="AC80" s="4"/>
      <c r="AD80" s="4"/>
      <c r="AE80" s="104"/>
      <c r="AF80" s="30"/>
      <c r="AH80" s="47">
        <f t="shared" si="19"/>
        <v>0</v>
      </c>
    </row>
    <row r="81" spans="1:34" ht="15" customHeight="1" x14ac:dyDescent="0.2">
      <c r="A81" s="65">
        <v>5241</v>
      </c>
      <c r="B81" s="65"/>
      <c r="C81" s="8" t="s">
        <v>120</v>
      </c>
      <c r="D81" s="7"/>
      <c r="E81" s="46">
        <v>5000</v>
      </c>
      <c r="G81" s="95">
        <f>+G66</f>
        <v>0.38800000000000001</v>
      </c>
      <c r="H81" s="21">
        <f>ROUND(+$E81*G81,0)</f>
        <v>1940</v>
      </c>
      <c r="J81" s="95">
        <f>+J66</f>
        <v>0.158</v>
      </c>
      <c r="K81" s="21">
        <f>ROUND(+$E81*J81,0)</f>
        <v>790</v>
      </c>
      <c r="M81" s="95">
        <f>+M66</f>
        <v>0.27500000000000002</v>
      </c>
      <c r="N81" s="21">
        <f>ROUND(+$E81*M81,0)</f>
        <v>1375</v>
      </c>
      <c r="P81" s="95">
        <f>+P66</f>
        <v>6.8000000000000005E-2</v>
      </c>
      <c r="Q81" s="21">
        <f>ROUND(+$E81*P81,0)</f>
        <v>340</v>
      </c>
      <c r="S81" s="90">
        <f>+S66</f>
        <v>1.6E-2</v>
      </c>
      <c r="T81" s="21">
        <f>ROUND(+$E81*S81,0)</f>
        <v>80</v>
      </c>
      <c r="V81" s="90">
        <f>+V66</f>
        <v>4.9000000000000002E-2</v>
      </c>
      <c r="W81" s="21">
        <f>ROUND(+$E81*V81,0)</f>
        <v>245</v>
      </c>
      <c r="Y81" s="90">
        <f>+Y66</f>
        <v>7.0000000000000001E-3</v>
      </c>
      <c r="Z81" s="21">
        <f>ROUND(+$E81*Y81,0)</f>
        <v>35</v>
      </c>
      <c r="AB81" s="95">
        <f>+AB66</f>
        <v>3.9E-2</v>
      </c>
      <c r="AC81" s="21">
        <f>ROUND(+$E81*AB81,0)</f>
        <v>195</v>
      </c>
      <c r="AD81" s="21"/>
      <c r="AE81" s="106"/>
      <c r="AF81" s="22">
        <f t="shared" si="13"/>
        <v>5000</v>
      </c>
      <c r="AH81" s="47">
        <f t="shared" si="19"/>
        <v>0</v>
      </c>
    </row>
    <row r="82" spans="1:34" ht="15" customHeight="1" x14ac:dyDescent="0.2">
      <c r="A82" s="65">
        <v>5243</v>
      </c>
      <c r="B82" s="65"/>
      <c r="C82" s="8" t="s">
        <v>119</v>
      </c>
      <c r="D82" s="7"/>
      <c r="E82" s="46"/>
      <c r="G82" s="94"/>
      <c r="H82" s="21">
        <f>ROUND(+$E82*G82,0)</f>
        <v>0</v>
      </c>
      <c r="J82" s="94"/>
      <c r="K82" s="21">
        <f>ROUND(+$E82*J82,0)</f>
        <v>0</v>
      </c>
      <c r="M82" s="94"/>
      <c r="N82" s="21">
        <f>ROUND(+$E82*M82,0)</f>
        <v>0</v>
      </c>
      <c r="P82" s="94"/>
      <c r="Q82" s="21">
        <f>ROUND(+$E82*P82,0)</f>
        <v>0</v>
      </c>
      <c r="T82" s="21">
        <f>ROUND(+$E82*S82,0)</f>
        <v>0</v>
      </c>
      <c r="AB82" s="94"/>
      <c r="AC82" s="21">
        <f>ROUND(+$E82*AB82,0)</f>
        <v>0</v>
      </c>
      <c r="AD82" s="21"/>
      <c r="AE82" s="106"/>
      <c r="AF82" s="22">
        <f t="shared" si="13"/>
        <v>0</v>
      </c>
      <c r="AH82" s="47">
        <f t="shared" si="19"/>
        <v>0</v>
      </c>
    </row>
    <row r="83" spans="1:34" ht="15" customHeight="1" x14ac:dyDescent="0.2">
      <c r="A83" s="53"/>
      <c r="B83" s="53"/>
      <c r="C83" s="73" t="s">
        <v>74</v>
      </c>
      <c r="E83" s="47"/>
      <c r="H83" s="4"/>
      <c r="K83" s="4"/>
      <c r="N83" s="4"/>
      <c r="Q83" s="4"/>
      <c r="T83" s="4"/>
      <c r="AC83" s="4"/>
      <c r="AD83" s="4"/>
      <c r="AE83" s="104"/>
      <c r="AF83" s="22"/>
      <c r="AH83" s="47">
        <f t="shared" si="19"/>
        <v>0</v>
      </c>
    </row>
    <row r="84" spans="1:34" ht="15" customHeight="1" x14ac:dyDescent="0.2">
      <c r="A84" s="65">
        <v>5200</v>
      </c>
      <c r="B84" s="65"/>
      <c r="C84" s="8" t="s">
        <v>64</v>
      </c>
      <c r="D84" s="7"/>
      <c r="E84" s="46"/>
      <c r="G84" s="94"/>
      <c r="H84" s="21"/>
      <c r="J84" s="94"/>
      <c r="K84" s="21"/>
      <c r="M84" s="94"/>
      <c r="N84" s="21"/>
      <c r="P84" s="94"/>
      <c r="Q84" s="21"/>
      <c r="T84" s="21"/>
      <c r="AB84" s="94"/>
      <c r="AC84" s="21"/>
      <c r="AD84" s="21"/>
      <c r="AE84" s="106"/>
      <c r="AF84" s="22">
        <f t="shared" si="13"/>
        <v>0</v>
      </c>
      <c r="AH84" s="47">
        <f t="shared" si="19"/>
        <v>0</v>
      </c>
    </row>
    <row r="85" spans="1:34" ht="15" customHeight="1" x14ac:dyDescent="0.2">
      <c r="A85" s="65">
        <v>5205</v>
      </c>
      <c r="B85" s="65"/>
      <c r="C85" s="8" t="s">
        <v>58</v>
      </c>
      <c r="D85" s="7"/>
      <c r="E85" s="46"/>
      <c r="G85" s="95"/>
      <c r="H85" s="21">
        <f>ROUND(+$E85*G85,0)</f>
        <v>0</v>
      </c>
      <c r="J85" s="95"/>
      <c r="K85" s="21">
        <f>ROUND(+$E85*J85,0)</f>
        <v>0</v>
      </c>
      <c r="M85" s="95"/>
      <c r="N85" s="21">
        <f>ROUND(+$E85*M85,0)</f>
        <v>0</v>
      </c>
      <c r="P85" s="95"/>
      <c r="Q85" s="21">
        <f>ROUND(+$E85*P85,0)</f>
        <v>0</v>
      </c>
      <c r="T85" s="21">
        <f>ROUND(+$E85*S85,0)</f>
        <v>0</v>
      </c>
      <c r="AB85" s="95"/>
      <c r="AC85" s="21">
        <f>ROUND(+$E85*AB85,0)</f>
        <v>0</v>
      </c>
      <c r="AD85" s="21"/>
      <c r="AE85" s="106"/>
      <c r="AF85" s="22">
        <f t="shared" si="13"/>
        <v>0</v>
      </c>
      <c r="AH85" s="47">
        <f t="shared" si="19"/>
        <v>0</v>
      </c>
    </row>
    <row r="86" spans="1:34" ht="15" customHeight="1" x14ac:dyDescent="0.2">
      <c r="A86" s="65">
        <v>5207</v>
      </c>
      <c r="B86" s="65"/>
      <c r="C86" s="9" t="s">
        <v>59</v>
      </c>
      <c r="D86" s="10"/>
      <c r="E86" s="46"/>
      <c r="G86" s="95">
        <f>+G81</f>
        <v>0.38800000000000001</v>
      </c>
      <c r="H86" s="21">
        <f>ROUND(+$E86*G86,0)</f>
        <v>0</v>
      </c>
      <c r="J86" s="95">
        <f>+J81</f>
        <v>0.158</v>
      </c>
      <c r="K86" s="21">
        <f>ROUND(+$E86*J86,0)</f>
        <v>0</v>
      </c>
      <c r="M86" s="95">
        <f>+M81</f>
        <v>0.27500000000000002</v>
      </c>
      <c r="N86" s="21">
        <f>ROUND(+$E86*M86,0)</f>
        <v>0</v>
      </c>
      <c r="P86" s="95">
        <f>+P81</f>
        <v>6.8000000000000005E-2</v>
      </c>
      <c r="Q86" s="21">
        <f>ROUND(+$E86*P86,0)</f>
        <v>0</v>
      </c>
      <c r="S86" s="90">
        <f>+S81</f>
        <v>1.6E-2</v>
      </c>
      <c r="T86" s="21">
        <f>ROUND(+$E86*S86,0)</f>
        <v>0</v>
      </c>
      <c r="V86" s="90">
        <f>+V81</f>
        <v>4.9000000000000002E-2</v>
      </c>
      <c r="W86" s="21">
        <f>ROUND(+$E86*V86,0)</f>
        <v>0</v>
      </c>
      <c r="Y86" s="90">
        <f>+Y81</f>
        <v>7.0000000000000001E-3</v>
      </c>
      <c r="Z86" s="21">
        <f>ROUND(+$E86*Y86,0)</f>
        <v>0</v>
      </c>
      <c r="AB86" s="95">
        <f>+AB81</f>
        <v>3.9E-2</v>
      </c>
      <c r="AC86" s="21">
        <f>ROUND(+$E86*AB86,0)</f>
        <v>0</v>
      </c>
      <c r="AD86" s="21"/>
      <c r="AE86" s="106"/>
      <c r="AF86" s="22">
        <f t="shared" si="13"/>
        <v>0</v>
      </c>
      <c r="AH86" s="47">
        <f t="shared" si="19"/>
        <v>0</v>
      </c>
    </row>
    <row r="87" spans="1:34" ht="15" customHeight="1" x14ac:dyDescent="0.2">
      <c r="A87" s="65">
        <v>5208</v>
      </c>
      <c r="B87" s="65"/>
      <c r="C87" s="9" t="s">
        <v>111</v>
      </c>
      <c r="D87" s="10"/>
      <c r="E87" s="46"/>
      <c r="G87" s="95"/>
      <c r="H87" s="21"/>
      <c r="J87" s="95"/>
      <c r="K87" s="21"/>
      <c r="M87" s="95"/>
      <c r="N87" s="21"/>
      <c r="P87" s="95"/>
      <c r="Q87" s="21"/>
      <c r="T87" s="21"/>
      <c r="AB87" s="95"/>
      <c r="AC87" s="21"/>
      <c r="AD87" s="21"/>
      <c r="AE87" s="106"/>
      <c r="AF87" s="22">
        <f t="shared" si="13"/>
        <v>0</v>
      </c>
      <c r="AH87" s="47">
        <f t="shared" si="19"/>
        <v>0</v>
      </c>
    </row>
    <row r="88" spans="1:34" ht="15" customHeight="1" x14ac:dyDescent="0.2">
      <c r="A88" s="65">
        <v>5209</v>
      </c>
      <c r="B88" s="65"/>
      <c r="C88" s="9" t="s">
        <v>60</v>
      </c>
      <c r="D88" s="10"/>
      <c r="E88" s="46"/>
      <c r="G88" s="95"/>
      <c r="H88" s="21"/>
      <c r="J88" s="95"/>
      <c r="K88" s="21"/>
      <c r="M88" s="95"/>
      <c r="N88" s="21"/>
      <c r="P88" s="95"/>
      <c r="Q88" s="21"/>
      <c r="T88" s="21"/>
      <c r="AB88" s="95"/>
      <c r="AC88" s="21"/>
      <c r="AD88" s="21"/>
      <c r="AE88" s="106"/>
      <c r="AF88" s="22">
        <f t="shared" si="13"/>
        <v>0</v>
      </c>
      <c r="AH88" s="47">
        <f t="shared" si="19"/>
        <v>0</v>
      </c>
    </row>
    <row r="89" spans="1:34" ht="15" customHeight="1" x14ac:dyDescent="0.2">
      <c r="A89" s="65">
        <v>5230</v>
      </c>
      <c r="B89" s="65"/>
      <c r="C89" s="9" t="s">
        <v>153</v>
      </c>
      <c r="D89" s="10" t="s">
        <v>140</v>
      </c>
      <c r="E89" s="46">
        <v>400</v>
      </c>
      <c r="G89" s="95">
        <f>+G86</f>
        <v>0.38800000000000001</v>
      </c>
      <c r="H89" s="21">
        <f>ROUND(+$E89*G89,0)</f>
        <v>155</v>
      </c>
      <c r="J89" s="95">
        <f>+J86</f>
        <v>0.158</v>
      </c>
      <c r="K89" s="21">
        <f>ROUND(+$E89*J89,0)</f>
        <v>63</v>
      </c>
      <c r="M89" s="95">
        <f>+M86</f>
        <v>0.27500000000000002</v>
      </c>
      <c r="N89" s="21">
        <f>ROUND(+$E89*M89,0)</f>
        <v>110</v>
      </c>
      <c r="P89" s="95">
        <f>+P86</f>
        <v>6.8000000000000005E-2</v>
      </c>
      <c r="Q89" s="21">
        <f>ROUND(+$E89*P89,0)</f>
        <v>27</v>
      </c>
      <c r="S89" s="90">
        <f>+S81</f>
        <v>1.6E-2</v>
      </c>
      <c r="T89" s="21">
        <f>ROUND(+$E89*S89,0)</f>
        <v>6</v>
      </c>
      <c r="V89" s="90">
        <f>+V86</f>
        <v>4.9000000000000002E-2</v>
      </c>
      <c r="W89" s="21">
        <f>ROUND(+$E89*V89,0)</f>
        <v>20</v>
      </c>
      <c r="Y89" s="90">
        <f>+Y86</f>
        <v>7.0000000000000001E-3</v>
      </c>
      <c r="Z89" s="21">
        <f>ROUND(+$E89*Y89,0)</f>
        <v>3</v>
      </c>
      <c r="AB89" s="95">
        <f>+AB86</f>
        <v>3.9E-2</v>
      </c>
      <c r="AC89" s="21">
        <f>ROUND(+$E89*AB89,0)</f>
        <v>16</v>
      </c>
      <c r="AD89" s="21"/>
      <c r="AE89" s="106"/>
      <c r="AF89" s="22">
        <f t="shared" si="13"/>
        <v>400</v>
      </c>
      <c r="AH89" s="47">
        <f t="shared" si="19"/>
        <v>0</v>
      </c>
    </row>
    <row r="90" spans="1:34" ht="15" customHeight="1" x14ac:dyDescent="0.2">
      <c r="A90" s="65">
        <v>5603</v>
      </c>
      <c r="B90" s="65"/>
      <c r="C90" s="9" t="s">
        <v>61</v>
      </c>
      <c r="D90" s="10"/>
      <c r="E90" s="46"/>
      <c r="G90" s="95"/>
      <c r="H90" s="21"/>
      <c r="J90" s="95"/>
      <c r="K90" s="21"/>
      <c r="M90" s="95"/>
      <c r="N90" s="21"/>
      <c r="P90" s="95"/>
      <c r="Q90" s="21"/>
      <c r="AB90" s="95"/>
      <c r="AC90" s="21"/>
      <c r="AD90" s="21"/>
      <c r="AE90" s="106"/>
      <c r="AF90" s="22">
        <f t="shared" si="13"/>
        <v>0</v>
      </c>
      <c r="AH90" s="47">
        <f t="shared" si="19"/>
        <v>0</v>
      </c>
    </row>
    <row r="91" spans="1:34" ht="15" customHeight="1" x14ac:dyDescent="0.2">
      <c r="A91" s="53"/>
      <c r="B91" s="53"/>
      <c r="C91" s="73" t="s">
        <v>73</v>
      </c>
      <c r="E91" s="47"/>
      <c r="H91" s="4"/>
      <c r="K91" s="4"/>
      <c r="N91" s="4"/>
      <c r="Q91" s="4"/>
      <c r="AC91" s="4"/>
      <c r="AD91" s="4"/>
      <c r="AE91" s="104"/>
      <c r="AF91" s="30"/>
      <c r="AH91" s="47">
        <f t="shared" si="19"/>
        <v>0</v>
      </c>
    </row>
    <row r="92" spans="1:34" ht="15" customHeight="1" x14ac:dyDescent="0.2">
      <c r="A92" s="65">
        <v>5404</v>
      </c>
      <c r="B92" s="65"/>
      <c r="C92" s="8" t="s">
        <v>53</v>
      </c>
      <c r="D92" s="7"/>
      <c r="E92" s="46"/>
      <c r="G92" s="94"/>
      <c r="H92" s="21">
        <f>ROUND(+$E92*G92,0)</f>
        <v>0</v>
      </c>
      <c r="J92" s="94"/>
      <c r="K92" s="21">
        <f>ROUND(+$E92*J92,0)</f>
        <v>0</v>
      </c>
      <c r="M92" s="94"/>
      <c r="N92" s="21">
        <f>ROUND(+$E92*M92,0)</f>
        <v>0</v>
      </c>
      <c r="P92" s="94"/>
      <c r="Q92" s="21">
        <f>ROUND(+$E92*P92,0)</f>
        <v>0</v>
      </c>
      <c r="AB92" s="94"/>
      <c r="AC92" s="21">
        <f>ROUND(+$E92*AB92,0)</f>
        <v>0</v>
      </c>
      <c r="AD92" s="21"/>
      <c r="AE92" s="106"/>
      <c r="AF92" s="22">
        <f>+H92+K92+N92+Q92+AC92</f>
        <v>0</v>
      </c>
      <c r="AH92" s="47">
        <f t="shared" si="19"/>
        <v>0</v>
      </c>
    </row>
    <row r="93" spans="1:34" ht="15" customHeight="1" x14ac:dyDescent="0.2">
      <c r="A93" s="53"/>
      <c r="B93" s="53"/>
      <c r="C93" s="73" t="s">
        <v>72</v>
      </c>
      <c r="E93" s="47"/>
      <c r="H93" s="4"/>
      <c r="K93" s="4"/>
      <c r="N93" s="4"/>
      <c r="Q93" s="4"/>
      <c r="AC93" s="4"/>
      <c r="AD93" s="4"/>
      <c r="AE93" s="104"/>
      <c r="AF93" s="30"/>
      <c r="AH93" s="47">
        <f t="shared" si="19"/>
        <v>0</v>
      </c>
    </row>
    <row r="94" spans="1:34" ht="15" customHeight="1" x14ac:dyDescent="0.2">
      <c r="A94" s="65">
        <v>5402</v>
      </c>
      <c r="B94" s="65"/>
      <c r="C94" s="8" t="s">
        <v>54</v>
      </c>
      <c r="D94" s="7"/>
      <c r="E94" s="46"/>
      <c r="G94" s="94"/>
      <c r="H94" s="21">
        <f>ROUND(+$E94*G94,0)</f>
        <v>0</v>
      </c>
      <c r="J94" s="94"/>
      <c r="K94" s="21">
        <f>ROUND(+$E94*J94,0)</f>
        <v>0</v>
      </c>
      <c r="M94" s="94"/>
      <c r="N94" s="21">
        <f>ROUND(+$E94*M94,0)</f>
        <v>0</v>
      </c>
      <c r="P94" s="94"/>
      <c r="Q94" s="21">
        <f>ROUND(+$E94*P94,0)</f>
        <v>0</v>
      </c>
      <c r="AB94" s="94"/>
      <c r="AC94" s="21">
        <f>ROUND(+$E94*AB94,0)</f>
        <v>0</v>
      </c>
      <c r="AD94" s="21"/>
      <c r="AE94" s="106"/>
      <c r="AF94" s="22">
        <f>+H94+K94+N94+Q94+AC94</f>
        <v>0</v>
      </c>
      <c r="AH94" s="47">
        <f t="shared" si="19"/>
        <v>0</v>
      </c>
    </row>
    <row r="95" spans="1:34" s="12" customFormat="1" ht="15" customHeight="1" x14ac:dyDescent="0.2">
      <c r="A95" s="53"/>
      <c r="B95" s="53"/>
      <c r="C95" s="72" t="s">
        <v>62</v>
      </c>
      <c r="D95" s="66"/>
      <c r="E95" s="67"/>
      <c r="G95" s="103"/>
      <c r="H95" s="22">
        <f>ROUND(+$E95*G95,0)</f>
        <v>0</v>
      </c>
      <c r="J95" s="103"/>
      <c r="K95" s="22">
        <f>ROUND(+$E95*J95,0)</f>
        <v>0</v>
      </c>
      <c r="M95" s="103"/>
      <c r="N95" s="22">
        <f>ROUND(+$E95*M95,0)</f>
        <v>0</v>
      </c>
      <c r="P95" s="103"/>
      <c r="Q95" s="22">
        <f>ROUND(+$E95*P95,0)</f>
        <v>0</v>
      </c>
      <c r="S95" s="99"/>
      <c r="V95" s="99"/>
      <c r="Y95" s="99"/>
      <c r="AB95" s="103"/>
      <c r="AC95" s="22">
        <f>ROUND(+$E95*AB95,0)</f>
        <v>0</v>
      </c>
      <c r="AD95" s="22"/>
      <c r="AE95" s="106"/>
      <c r="AF95" s="22"/>
      <c r="AH95" s="47">
        <f t="shared" si="19"/>
        <v>0</v>
      </c>
    </row>
    <row r="96" spans="1:34" ht="15" customHeight="1" x14ac:dyDescent="0.2">
      <c r="A96" s="65">
        <v>5405</v>
      </c>
      <c r="B96" s="65"/>
      <c r="C96" s="10" t="s">
        <v>55</v>
      </c>
      <c r="D96" s="10"/>
      <c r="E96" s="46"/>
      <c r="G96" s="95"/>
      <c r="H96" s="21">
        <f>ROUND(+$E96*G96,0)</f>
        <v>0</v>
      </c>
      <c r="J96" s="95"/>
      <c r="K96" s="21">
        <f>ROUND(+$E96*J96,0)</f>
        <v>0</v>
      </c>
      <c r="M96" s="95"/>
      <c r="N96" s="21">
        <f>ROUND(+$E96*M96,0)</f>
        <v>0</v>
      </c>
      <c r="P96" s="95"/>
      <c r="Q96" s="21">
        <f>ROUND(+$E96*P96,0)</f>
        <v>0</v>
      </c>
      <c r="AB96" s="95"/>
      <c r="AC96" s="21">
        <f>ROUND(+$E96*AB96,0)</f>
        <v>0</v>
      </c>
      <c r="AD96" s="21"/>
      <c r="AE96" s="106"/>
      <c r="AF96" s="22">
        <f>+H96+K96+N96+Q96+AC96</f>
        <v>0</v>
      </c>
      <c r="AH96" s="47">
        <f t="shared" si="19"/>
        <v>0</v>
      </c>
    </row>
    <row r="97" spans="1:34" ht="15" customHeight="1" x14ac:dyDescent="0.2">
      <c r="A97" s="65">
        <v>5406</v>
      </c>
      <c r="B97" s="65"/>
      <c r="C97" s="63" t="s">
        <v>56</v>
      </c>
      <c r="D97" s="63"/>
      <c r="E97" s="69"/>
      <c r="G97" s="102"/>
      <c r="H97" s="25"/>
      <c r="J97" s="102"/>
      <c r="K97" s="25"/>
      <c r="M97" s="102"/>
      <c r="N97" s="25"/>
      <c r="P97" s="102"/>
      <c r="Q97" s="25"/>
      <c r="AB97" s="102"/>
      <c r="AC97" s="25"/>
      <c r="AD97" s="25"/>
      <c r="AE97" s="104"/>
      <c r="AF97" s="22">
        <f>+H97+K97+N97+Q97+AC97</f>
        <v>0</v>
      </c>
      <c r="AH97" s="47">
        <f t="shared" si="19"/>
        <v>0</v>
      </c>
    </row>
    <row r="98" spans="1:34" ht="15" customHeight="1" x14ac:dyDescent="0.2">
      <c r="A98" s="53"/>
      <c r="B98" s="53"/>
      <c r="C98" s="31"/>
      <c r="D98" s="31"/>
      <c r="E98" s="67"/>
      <c r="G98" s="343" t="s">
        <v>98</v>
      </c>
      <c r="H98" s="344"/>
      <c r="I98" s="344"/>
      <c r="J98" s="344"/>
      <c r="K98" s="344"/>
      <c r="L98" s="344"/>
      <c r="M98" s="344"/>
      <c r="N98" s="344"/>
      <c r="O98" s="344"/>
      <c r="P98" s="344"/>
      <c r="Q98" s="344"/>
      <c r="R98" s="344"/>
      <c r="S98" s="344"/>
      <c r="T98" s="344"/>
      <c r="U98" s="344"/>
      <c r="V98" s="344"/>
      <c r="W98" s="344"/>
      <c r="X98" s="344"/>
      <c r="Y98" s="344"/>
      <c r="Z98" s="344"/>
      <c r="AA98" s="344"/>
      <c r="AB98" s="344"/>
      <c r="AC98" s="345"/>
      <c r="AD98" s="17"/>
      <c r="AH98" s="47">
        <f t="shared" si="19"/>
        <v>0</v>
      </c>
    </row>
    <row r="99" spans="1:34" ht="15" customHeight="1" x14ac:dyDescent="0.2">
      <c r="A99" s="53"/>
      <c r="B99" s="53"/>
      <c r="C99" s="31"/>
      <c r="D99" s="31"/>
      <c r="E99" s="67"/>
      <c r="G99" s="341"/>
      <c r="H99" s="342"/>
      <c r="J99" s="341"/>
      <c r="K99" s="342"/>
      <c r="M99" s="341"/>
      <c r="N99" s="342"/>
      <c r="P99" s="341"/>
      <c r="Q99" s="342"/>
      <c r="AB99" s="341"/>
      <c r="AC99" s="342"/>
      <c r="AD99" s="119"/>
      <c r="AE99" s="340" t="s">
        <v>1</v>
      </c>
      <c r="AF99" s="340"/>
      <c r="AH99" s="47">
        <f t="shared" si="19"/>
        <v>0</v>
      </c>
    </row>
    <row r="100" spans="1:34" ht="15" customHeight="1" x14ac:dyDescent="0.2">
      <c r="A100" s="53"/>
      <c r="B100" s="53"/>
      <c r="C100" s="31"/>
      <c r="D100" s="31"/>
      <c r="E100" s="67"/>
      <c r="G100" s="93" t="s">
        <v>17</v>
      </c>
      <c r="H100" s="18" t="s">
        <v>18</v>
      </c>
      <c r="I100" s="2"/>
      <c r="J100" s="93" t="s">
        <v>17</v>
      </c>
      <c r="K100" s="18" t="s">
        <v>18</v>
      </c>
      <c r="L100" s="2"/>
      <c r="M100" s="93" t="s">
        <v>17</v>
      </c>
      <c r="N100" s="18" t="s">
        <v>18</v>
      </c>
      <c r="O100" s="2"/>
      <c r="P100" s="93" t="s">
        <v>17</v>
      </c>
      <c r="Q100" s="18" t="s">
        <v>18</v>
      </c>
      <c r="AB100" s="93" t="s">
        <v>17</v>
      </c>
      <c r="AC100" s="18" t="s">
        <v>18</v>
      </c>
      <c r="AD100" s="18"/>
      <c r="AE100" s="105" t="s">
        <v>17</v>
      </c>
      <c r="AF100" s="19" t="s">
        <v>18</v>
      </c>
      <c r="AH100" s="47"/>
    </row>
    <row r="101" spans="1:34" ht="15" customHeight="1" x14ac:dyDescent="0.2">
      <c r="A101" s="53"/>
      <c r="B101" s="53"/>
      <c r="C101" s="31"/>
      <c r="D101" s="31"/>
      <c r="E101" s="67"/>
      <c r="G101" s="93"/>
      <c r="H101" s="18"/>
      <c r="I101" s="2"/>
      <c r="J101" s="93"/>
      <c r="K101" s="18"/>
      <c r="L101" s="2"/>
      <c r="M101" s="93"/>
      <c r="N101" s="18"/>
      <c r="O101" s="2"/>
      <c r="P101" s="93"/>
      <c r="Q101" s="18"/>
      <c r="AB101" s="93"/>
      <c r="AC101" s="18"/>
      <c r="AD101" s="18"/>
      <c r="AE101" s="105"/>
      <c r="AF101" s="19"/>
      <c r="AH101" s="47"/>
    </row>
    <row r="102" spans="1:34" s="12" customFormat="1" ht="15" customHeight="1" x14ac:dyDescent="0.2">
      <c r="A102" s="53"/>
      <c r="B102" s="53"/>
      <c r="C102" s="71" t="s">
        <v>110</v>
      </c>
      <c r="D102" s="31"/>
      <c r="E102" s="6" t="s">
        <v>36</v>
      </c>
      <c r="G102" s="104"/>
      <c r="H102" s="30"/>
      <c r="J102" s="104"/>
      <c r="K102" s="30"/>
      <c r="M102" s="104"/>
      <c r="N102" s="30"/>
      <c r="P102" s="104"/>
      <c r="Q102" s="30"/>
      <c r="S102" s="99"/>
      <c r="V102" s="99"/>
      <c r="Y102" s="99"/>
      <c r="AB102" s="104"/>
      <c r="AC102" s="30"/>
      <c r="AD102" s="30"/>
      <c r="AE102" s="104"/>
      <c r="AF102" s="22"/>
      <c r="AH102" s="47"/>
    </row>
    <row r="103" spans="1:34" ht="15" customHeight="1" x14ac:dyDescent="0.2">
      <c r="A103" s="65">
        <v>5520</v>
      </c>
      <c r="B103" s="65"/>
      <c r="C103" s="10" t="s">
        <v>75</v>
      </c>
      <c r="D103" s="10"/>
      <c r="E103" s="46"/>
      <c r="G103" s="95"/>
      <c r="H103" s="21"/>
      <c r="J103" s="95"/>
      <c r="K103" s="21"/>
      <c r="M103" s="95"/>
      <c r="N103" s="21"/>
      <c r="P103" s="95"/>
      <c r="Q103" s="21"/>
      <c r="AB103" s="95"/>
      <c r="AC103" s="21"/>
      <c r="AD103" s="21"/>
      <c r="AE103" s="106"/>
      <c r="AF103" s="22">
        <f t="shared" ref="AF103:AF113" si="29">+H103+K103+N103+Q103+AC103</f>
        <v>0</v>
      </c>
      <c r="AH103" s="47">
        <f t="shared" si="19"/>
        <v>0</v>
      </c>
    </row>
    <row r="104" spans="1:34" ht="15" customHeight="1" x14ac:dyDescent="0.2">
      <c r="A104" s="65">
        <v>5522</v>
      </c>
      <c r="B104" s="65"/>
      <c r="C104" s="10" t="s">
        <v>77</v>
      </c>
      <c r="D104" s="10"/>
      <c r="E104" s="46"/>
      <c r="G104" s="95"/>
      <c r="H104" s="21"/>
      <c r="J104" s="95"/>
      <c r="K104" s="21"/>
      <c r="M104" s="95"/>
      <c r="N104" s="21"/>
      <c r="P104" s="95"/>
      <c r="Q104" s="21"/>
      <c r="AB104" s="95"/>
      <c r="AC104" s="21"/>
      <c r="AD104" s="21"/>
      <c r="AE104" s="106"/>
      <c r="AF104" s="22">
        <f t="shared" si="29"/>
        <v>0</v>
      </c>
      <c r="AH104" s="47">
        <f t="shared" si="19"/>
        <v>0</v>
      </c>
    </row>
    <row r="105" spans="1:34" ht="15" customHeight="1" x14ac:dyDescent="0.2">
      <c r="A105" s="65">
        <v>5524</v>
      </c>
      <c r="B105" s="65"/>
      <c r="C105" s="10" t="s">
        <v>78</v>
      </c>
      <c r="D105" s="10"/>
      <c r="E105" s="46"/>
      <c r="G105" s="95"/>
      <c r="H105" s="21"/>
      <c r="J105" s="95"/>
      <c r="K105" s="21"/>
      <c r="M105" s="95"/>
      <c r="N105" s="21"/>
      <c r="P105" s="95"/>
      <c r="Q105" s="21"/>
      <c r="AB105" s="95"/>
      <c r="AC105" s="21"/>
      <c r="AD105" s="21"/>
      <c r="AE105" s="106"/>
      <c r="AF105" s="22">
        <f t="shared" si="29"/>
        <v>0</v>
      </c>
      <c r="AH105" s="47">
        <f t="shared" si="19"/>
        <v>0</v>
      </c>
    </row>
    <row r="106" spans="1:34" ht="15" customHeight="1" x14ac:dyDescent="0.2">
      <c r="A106" s="65">
        <v>5525</v>
      </c>
      <c r="B106" s="65"/>
      <c r="C106" s="10" t="s">
        <v>79</v>
      </c>
      <c r="D106" s="10"/>
      <c r="E106" s="46"/>
      <c r="G106" s="95"/>
      <c r="H106" s="21"/>
      <c r="J106" s="95"/>
      <c r="K106" s="21"/>
      <c r="M106" s="95"/>
      <c r="N106" s="21"/>
      <c r="P106" s="95"/>
      <c r="Q106" s="21"/>
      <c r="AB106" s="95"/>
      <c r="AC106" s="21"/>
      <c r="AD106" s="21"/>
      <c r="AE106" s="106"/>
      <c r="AF106" s="22">
        <f t="shared" si="29"/>
        <v>0</v>
      </c>
      <c r="AH106" s="47">
        <f t="shared" si="19"/>
        <v>0</v>
      </c>
    </row>
    <row r="107" spans="1:34" ht="15" customHeight="1" x14ac:dyDescent="0.2">
      <c r="A107" s="65">
        <v>5535</v>
      </c>
      <c r="B107" s="65"/>
      <c r="C107" s="10" t="s">
        <v>80</v>
      </c>
      <c r="D107" s="10"/>
      <c r="E107" s="46"/>
      <c r="G107" s="95"/>
      <c r="H107" s="21"/>
      <c r="J107" s="95"/>
      <c r="K107" s="21"/>
      <c r="M107" s="95"/>
      <c r="N107" s="21"/>
      <c r="P107" s="95"/>
      <c r="Q107" s="21"/>
      <c r="AB107" s="95"/>
      <c r="AC107" s="21"/>
      <c r="AD107" s="21"/>
      <c r="AE107" s="106"/>
      <c r="AF107" s="22">
        <f t="shared" si="29"/>
        <v>0</v>
      </c>
      <c r="AH107" s="47">
        <f t="shared" si="19"/>
        <v>0</v>
      </c>
    </row>
    <row r="108" spans="1:34" ht="15" customHeight="1" x14ac:dyDescent="0.2">
      <c r="A108" s="65">
        <v>5536</v>
      </c>
      <c r="B108" s="65"/>
      <c r="C108" s="10" t="s">
        <v>81</v>
      </c>
      <c r="D108" s="10"/>
      <c r="E108" s="46"/>
      <c r="G108" s="95"/>
      <c r="H108" s="21"/>
      <c r="J108" s="95"/>
      <c r="K108" s="21"/>
      <c r="M108" s="95"/>
      <c r="N108" s="21"/>
      <c r="P108" s="95"/>
      <c r="Q108" s="21"/>
      <c r="AB108" s="95"/>
      <c r="AC108" s="21"/>
      <c r="AD108" s="21"/>
      <c r="AE108" s="106"/>
      <c r="AF108" s="22">
        <f t="shared" si="29"/>
        <v>0</v>
      </c>
      <c r="AH108" s="47">
        <f t="shared" si="19"/>
        <v>0</v>
      </c>
    </row>
    <row r="109" spans="1:34" ht="15" customHeight="1" x14ac:dyDescent="0.2">
      <c r="A109" s="65">
        <v>5555</v>
      </c>
      <c r="B109" s="65"/>
      <c r="C109" s="10" t="s">
        <v>84</v>
      </c>
      <c r="D109" s="10"/>
      <c r="E109" s="46"/>
      <c r="G109" s="95"/>
      <c r="H109" s="21"/>
      <c r="J109" s="95"/>
      <c r="K109" s="21"/>
      <c r="M109" s="95"/>
      <c r="N109" s="21"/>
      <c r="P109" s="95"/>
      <c r="Q109" s="21"/>
      <c r="AB109" s="95"/>
      <c r="AC109" s="21"/>
      <c r="AD109" s="21"/>
      <c r="AE109" s="106"/>
      <c r="AF109" s="22">
        <f t="shared" si="29"/>
        <v>0</v>
      </c>
      <c r="AH109" s="47">
        <f t="shared" ref="AH109:AH133" si="30">+AF109-E109</f>
        <v>0</v>
      </c>
    </row>
    <row r="110" spans="1:34" ht="15" customHeight="1" x14ac:dyDescent="0.2">
      <c r="A110" s="65">
        <v>5559</v>
      </c>
      <c r="B110" s="65"/>
      <c r="C110" s="10" t="s">
        <v>109</v>
      </c>
      <c r="D110" s="10"/>
      <c r="E110" s="46"/>
      <c r="G110" s="95"/>
      <c r="H110" s="21"/>
      <c r="J110" s="95"/>
      <c r="K110" s="21"/>
      <c r="M110" s="95"/>
      <c r="N110" s="21"/>
      <c r="P110" s="95"/>
      <c r="Q110" s="21"/>
      <c r="AB110" s="95"/>
      <c r="AC110" s="21"/>
      <c r="AD110" s="21"/>
      <c r="AE110" s="106"/>
      <c r="AF110" s="22">
        <f t="shared" si="29"/>
        <v>0</v>
      </c>
      <c r="AH110" s="47">
        <f t="shared" si="30"/>
        <v>0</v>
      </c>
    </row>
    <row r="111" spans="1:34" ht="15" customHeight="1" x14ac:dyDescent="0.2">
      <c r="A111" s="65">
        <v>5575</v>
      </c>
      <c r="B111" s="65"/>
      <c r="C111" s="10" t="s">
        <v>86</v>
      </c>
      <c r="D111" s="10"/>
      <c r="E111" s="46"/>
      <c r="G111" s="95"/>
      <c r="H111" s="21"/>
      <c r="J111" s="95"/>
      <c r="K111" s="21"/>
      <c r="M111" s="95"/>
      <c r="N111" s="21"/>
      <c r="P111" s="95"/>
      <c r="Q111" s="21"/>
      <c r="AB111" s="95"/>
      <c r="AC111" s="21"/>
      <c r="AD111" s="21"/>
      <c r="AE111" s="106"/>
      <c r="AF111" s="22">
        <f t="shared" si="29"/>
        <v>0</v>
      </c>
      <c r="AH111" s="47">
        <f t="shared" si="30"/>
        <v>0</v>
      </c>
    </row>
    <row r="112" spans="1:34" ht="15" customHeight="1" x14ac:dyDescent="0.2">
      <c r="A112" s="65">
        <v>5580</v>
      </c>
      <c r="B112" s="65"/>
      <c r="C112" s="10" t="s">
        <v>87</v>
      </c>
      <c r="D112" s="10"/>
      <c r="E112" s="46"/>
      <c r="G112" s="95"/>
      <c r="H112" s="21"/>
      <c r="J112" s="95"/>
      <c r="K112" s="21"/>
      <c r="M112" s="95"/>
      <c r="N112" s="21"/>
      <c r="P112" s="95"/>
      <c r="Q112" s="21"/>
      <c r="AB112" s="95"/>
      <c r="AC112" s="21"/>
      <c r="AD112" s="21"/>
      <c r="AE112" s="106"/>
      <c r="AF112" s="22">
        <f t="shared" si="29"/>
        <v>0</v>
      </c>
      <c r="AH112" s="47">
        <f t="shared" si="30"/>
        <v>0</v>
      </c>
    </row>
    <row r="113" spans="1:34" ht="15" customHeight="1" x14ac:dyDescent="0.2">
      <c r="A113" s="65">
        <v>5585</v>
      </c>
      <c r="B113" s="65"/>
      <c r="C113" s="10" t="s">
        <v>88</v>
      </c>
      <c r="D113" s="10"/>
      <c r="E113" s="46"/>
      <c r="G113" s="95"/>
      <c r="H113" s="21"/>
      <c r="J113" s="95"/>
      <c r="K113" s="21"/>
      <c r="M113" s="95"/>
      <c r="N113" s="21"/>
      <c r="P113" s="95"/>
      <c r="Q113" s="21"/>
      <c r="AB113" s="95"/>
      <c r="AC113" s="21"/>
      <c r="AD113" s="21"/>
      <c r="AE113" s="106"/>
      <c r="AF113" s="22">
        <f t="shared" si="29"/>
        <v>0</v>
      </c>
      <c r="AH113" s="47">
        <f t="shared" si="30"/>
        <v>0</v>
      </c>
    </row>
    <row r="114" spans="1:34" s="12" customFormat="1" ht="15" customHeight="1" x14ac:dyDescent="0.2">
      <c r="A114" s="53"/>
      <c r="B114" s="53"/>
      <c r="C114" s="71" t="s">
        <v>108</v>
      </c>
      <c r="D114" s="70"/>
      <c r="E114" s="67"/>
      <c r="G114" s="104"/>
      <c r="H114" s="30"/>
      <c r="J114" s="104"/>
      <c r="K114" s="30"/>
      <c r="M114" s="104"/>
      <c r="N114" s="30"/>
      <c r="P114" s="104"/>
      <c r="Q114" s="30"/>
      <c r="S114" s="99"/>
      <c r="V114" s="99"/>
      <c r="Y114" s="99"/>
      <c r="AB114" s="104"/>
      <c r="AC114" s="30"/>
      <c r="AD114" s="30"/>
      <c r="AE114" s="104"/>
      <c r="AF114" s="22"/>
      <c r="AH114" s="47">
        <f t="shared" si="30"/>
        <v>0</v>
      </c>
    </row>
    <row r="115" spans="1:34" ht="15" customHeight="1" x14ac:dyDescent="0.2">
      <c r="A115" s="65">
        <v>5521</v>
      </c>
      <c r="B115" s="65"/>
      <c r="C115" s="10" t="s">
        <v>76</v>
      </c>
      <c r="D115" s="10"/>
      <c r="E115" s="46"/>
      <c r="G115" s="95"/>
      <c r="H115" s="21"/>
      <c r="J115" s="95"/>
      <c r="K115" s="21"/>
      <c r="M115" s="95"/>
      <c r="N115" s="21"/>
      <c r="P115" s="95"/>
      <c r="Q115" s="21"/>
      <c r="AB115" s="95"/>
      <c r="AC115" s="21"/>
      <c r="AD115" s="21"/>
      <c r="AE115" s="106"/>
      <c r="AF115" s="22">
        <f t="shared" ref="AF115:AF122" si="31">+H115+K115+N115+Q115+AC115</f>
        <v>0</v>
      </c>
      <c r="AH115" s="47">
        <f t="shared" si="30"/>
        <v>0</v>
      </c>
    </row>
    <row r="116" spans="1:34" ht="15" customHeight="1" x14ac:dyDescent="0.2">
      <c r="A116" s="65">
        <v>5530</v>
      </c>
      <c r="B116" s="65"/>
      <c r="C116" s="10" t="s">
        <v>90</v>
      </c>
      <c r="D116" s="10"/>
      <c r="E116" s="46"/>
      <c r="G116" s="95"/>
      <c r="H116" s="21"/>
      <c r="J116" s="95"/>
      <c r="K116" s="21"/>
      <c r="M116" s="95"/>
      <c r="N116" s="21"/>
      <c r="P116" s="95"/>
      <c r="Q116" s="21"/>
      <c r="AB116" s="95"/>
      <c r="AC116" s="21"/>
      <c r="AD116" s="21"/>
      <c r="AE116" s="106"/>
      <c r="AF116" s="22">
        <f t="shared" si="31"/>
        <v>0</v>
      </c>
      <c r="AH116" s="47">
        <f t="shared" si="30"/>
        <v>0</v>
      </c>
    </row>
    <row r="117" spans="1:34" ht="15" customHeight="1" x14ac:dyDescent="0.2">
      <c r="A117" s="65">
        <v>5540</v>
      </c>
      <c r="B117" s="65"/>
      <c r="C117" s="10" t="s">
        <v>82</v>
      </c>
      <c r="D117" s="10"/>
      <c r="E117" s="46"/>
      <c r="G117" s="95"/>
      <c r="H117" s="21"/>
      <c r="J117" s="95"/>
      <c r="K117" s="21"/>
      <c r="M117" s="95"/>
      <c r="N117" s="21"/>
      <c r="P117" s="95"/>
      <c r="Q117" s="21"/>
      <c r="AB117" s="95"/>
      <c r="AC117" s="21"/>
      <c r="AD117" s="21"/>
      <c r="AE117" s="106"/>
      <c r="AF117" s="22">
        <f t="shared" si="31"/>
        <v>0</v>
      </c>
      <c r="AH117" s="47">
        <f t="shared" si="30"/>
        <v>0</v>
      </c>
    </row>
    <row r="118" spans="1:34" ht="15" customHeight="1" x14ac:dyDescent="0.2">
      <c r="A118" s="65">
        <v>5545</v>
      </c>
      <c r="B118" s="65"/>
      <c r="C118" s="10" t="s">
        <v>83</v>
      </c>
      <c r="D118" s="10"/>
      <c r="E118" s="46"/>
      <c r="G118" s="95"/>
      <c r="H118" s="21"/>
      <c r="J118" s="95"/>
      <c r="K118" s="21"/>
      <c r="M118" s="95"/>
      <c r="N118" s="21"/>
      <c r="P118" s="95"/>
      <c r="Q118" s="21"/>
      <c r="AB118" s="95"/>
      <c r="AC118" s="21"/>
      <c r="AD118" s="21"/>
      <c r="AE118" s="106"/>
      <c r="AF118" s="22">
        <f t="shared" si="31"/>
        <v>0</v>
      </c>
      <c r="AH118" s="47">
        <f t="shared" si="30"/>
        <v>0</v>
      </c>
    </row>
    <row r="119" spans="1:34" ht="15" customHeight="1" x14ac:dyDescent="0.2">
      <c r="A119" s="65">
        <v>5560</v>
      </c>
      <c r="B119" s="65"/>
      <c r="C119" s="10" t="s">
        <v>85</v>
      </c>
      <c r="D119" s="10"/>
      <c r="E119" s="46"/>
      <c r="G119" s="95"/>
      <c r="H119" s="21"/>
      <c r="J119" s="95"/>
      <c r="K119" s="21"/>
      <c r="M119" s="95"/>
      <c r="N119" s="21"/>
      <c r="P119" s="95"/>
      <c r="Q119" s="21"/>
      <c r="AB119" s="95"/>
      <c r="AC119" s="21"/>
      <c r="AD119" s="21"/>
      <c r="AE119" s="106"/>
      <c r="AF119" s="22">
        <f t="shared" si="31"/>
        <v>0</v>
      </c>
      <c r="AH119" s="47">
        <f t="shared" si="30"/>
        <v>0</v>
      </c>
    </row>
    <row r="120" spans="1:34" ht="15" customHeight="1" x14ac:dyDescent="0.2">
      <c r="A120" s="65">
        <v>5562</v>
      </c>
      <c r="B120" s="65"/>
      <c r="C120" s="10" t="s">
        <v>91</v>
      </c>
      <c r="D120" s="10"/>
      <c r="E120" s="46"/>
      <c r="G120" s="95"/>
      <c r="H120" s="21"/>
      <c r="J120" s="95"/>
      <c r="K120" s="21"/>
      <c r="M120" s="95"/>
      <c r="N120" s="21"/>
      <c r="P120" s="95"/>
      <c r="Q120" s="21"/>
      <c r="AB120" s="95"/>
      <c r="AC120" s="21"/>
      <c r="AD120" s="21"/>
      <c r="AE120" s="106"/>
      <c r="AF120" s="22">
        <f t="shared" si="31"/>
        <v>0</v>
      </c>
      <c r="AH120" s="47">
        <f t="shared" si="30"/>
        <v>0</v>
      </c>
    </row>
    <row r="121" spans="1:34" ht="15" customHeight="1" x14ac:dyDescent="0.2">
      <c r="A121" s="65">
        <v>5590</v>
      </c>
      <c r="B121" s="65"/>
      <c r="C121" s="10" t="s">
        <v>89</v>
      </c>
      <c r="D121" s="10"/>
      <c r="E121" s="46"/>
      <c r="G121" s="95"/>
      <c r="H121" s="21"/>
      <c r="J121" s="95"/>
      <c r="K121" s="21"/>
      <c r="M121" s="95"/>
      <c r="N121" s="21"/>
      <c r="P121" s="95"/>
      <c r="Q121" s="21"/>
      <c r="AB121" s="95"/>
      <c r="AC121" s="21"/>
      <c r="AD121" s="21"/>
      <c r="AE121" s="106"/>
      <c r="AF121" s="22">
        <f t="shared" si="31"/>
        <v>0</v>
      </c>
      <c r="AH121" s="47">
        <f t="shared" si="30"/>
        <v>0</v>
      </c>
    </row>
    <row r="122" spans="1:34" ht="15" customHeight="1" x14ac:dyDescent="0.2">
      <c r="A122" s="53"/>
      <c r="B122" s="53"/>
      <c r="C122" s="8" t="s">
        <v>25</v>
      </c>
      <c r="D122" s="10"/>
      <c r="E122" s="46"/>
      <c r="G122" s="95"/>
      <c r="H122" s="21"/>
      <c r="J122" s="95"/>
      <c r="K122" s="21"/>
      <c r="M122" s="95"/>
      <c r="N122" s="21"/>
      <c r="P122" s="95"/>
      <c r="Q122" s="21"/>
      <c r="AB122" s="95"/>
      <c r="AC122" s="21"/>
      <c r="AD122" s="21"/>
      <c r="AE122" s="106"/>
      <c r="AF122" s="22">
        <f t="shared" si="31"/>
        <v>0</v>
      </c>
      <c r="AH122" s="47">
        <f t="shared" si="30"/>
        <v>0</v>
      </c>
    </row>
    <row r="123" spans="1:34" ht="15" customHeight="1" x14ac:dyDescent="0.2">
      <c r="A123" s="53"/>
      <c r="B123" s="53"/>
      <c r="C123" s="74" t="s">
        <v>25</v>
      </c>
      <c r="D123" s="1" t="s">
        <v>22</v>
      </c>
      <c r="E123" s="47"/>
      <c r="H123" s="4"/>
      <c r="K123" s="4"/>
      <c r="N123" s="4"/>
      <c r="Q123" s="4"/>
      <c r="AC123" s="4"/>
      <c r="AD123" s="4"/>
      <c r="AE123" s="104"/>
      <c r="AF123" s="22"/>
      <c r="AH123" s="47">
        <f t="shared" si="30"/>
        <v>0</v>
      </c>
    </row>
    <row r="124" spans="1:34" ht="15" customHeight="1" x14ac:dyDescent="0.2">
      <c r="A124" s="65">
        <v>5231</v>
      </c>
      <c r="B124" s="65"/>
      <c r="C124" s="7" t="s">
        <v>67</v>
      </c>
      <c r="D124" s="7"/>
      <c r="E124" s="46"/>
      <c r="G124" s="94"/>
      <c r="H124" s="21">
        <f>ROUND(+$E124*G124,0)</f>
        <v>0</v>
      </c>
      <c r="J124" s="94"/>
      <c r="K124" s="21">
        <f>ROUND(+$E124*J124,0)</f>
        <v>0</v>
      </c>
      <c r="M124" s="94"/>
      <c r="N124" s="21">
        <f>ROUND(+$E124*M124,0)</f>
        <v>0</v>
      </c>
      <c r="P124" s="94"/>
      <c r="Q124" s="21">
        <f>ROUND(+$E124*P124,0)</f>
        <v>0</v>
      </c>
      <c r="AB124" s="94"/>
      <c r="AC124" s="21">
        <f>ROUND(+$E124*AB124,0)</f>
        <v>0</v>
      </c>
      <c r="AD124" s="21"/>
      <c r="AE124" s="106"/>
      <c r="AF124" s="22">
        <f>+H124+K124+N124+Q124+AC124</f>
        <v>0</v>
      </c>
      <c r="AH124" s="47">
        <f t="shared" si="30"/>
        <v>0</v>
      </c>
    </row>
    <row r="125" spans="1:34" ht="15" customHeight="1" x14ac:dyDescent="0.2">
      <c r="A125" s="65">
        <v>5232</v>
      </c>
      <c r="B125" s="65"/>
      <c r="C125" s="7" t="s">
        <v>68</v>
      </c>
      <c r="D125" s="7"/>
      <c r="E125" s="46"/>
      <c r="G125" s="94"/>
      <c r="H125" s="21">
        <f>ROUND(+$E125*G125,0)</f>
        <v>0</v>
      </c>
      <c r="J125" s="94"/>
      <c r="K125" s="21">
        <f>ROUND(+$E125*J125,0)</f>
        <v>0</v>
      </c>
      <c r="M125" s="94"/>
      <c r="N125" s="21">
        <f>ROUND(+$E125*M125,0)</f>
        <v>0</v>
      </c>
      <c r="P125" s="94"/>
      <c r="Q125" s="21">
        <f>ROUND(+$E125*P125,0)</f>
        <v>0</v>
      </c>
      <c r="AB125" s="94"/>
      <c r="AC125" s="21">
        <f>ROUND(+$E125*AB125,0)</f>
        <v>0</v>
      </c>
      <c r="AD125" s="21"/>
      <c r="AE125" s="106"/>
      <c r="AF125" s="22">
        <f t="shared" ref="AF125:AF130" si="32">+H125+K125+N125+Q125+AC125</f>
        <v>0</v>
      </c>
      <c r="AH125" s="47">
        <f t="shared" si="30"/>
        <v>0</v>
      </c>
    </row>
    <row r="126" spans="1:34" ht="15" customHeight="1" x14ac:dyDescent="0.2">
      <c r="A126" s="65">
        <v>5233</v>
      </c>
      <c r="B126" s="65"/>
      <c r="C126" s="7" t="s">
        <v>69</v>
      </c>
      <c r="D126" s="7"/>
      <c r="E126" s="46"/>
      <c r="G126" s="94"/>
      <c r="H126" s="21"/>
      <c r="J126" s="94"/>
      <c r="K126" s="21"/>
      <c r="M126" s="94"/>
      <c r="N126" s="21"/>
      <c r="P126" s="94"/>
      <c r="Q126" s="21"/>
      <c r="AB126" s="94"/>
      <c r="AC126" s="21"/>
      <c r="AD126" s="21"/>
      <c r="AE126" s="106"/>
      <c r="AF126" s="22">
        <f t="shared" si="32"/>
        <v>0</v>
      </c>
      <c r="AH126" s="47">
        <f t="shared" si="30"/>
        <v>0</v>
      </c>
    </row>
    <row r="127" spans="1:34" ht="15" customHeight="1" x14ac:dyDescent="0.2">
      <c r="A127" s="65">
        <v>5244</v>
      </c>
      <c r="B127" s="65"/>
      <c r="C127" s="7" t="s">
        <v>70</v>
      </c>
      <c r="D127" s="7"/>
      <c r="E127" s="46"/>
      <c r="G127" s="94"/>
      <c r="H127" s="21"/>
      <c r="J127" s="94"/>
      <c r="K127" s="21"/>
      <c r="M127" s="94"/>
      <c r="N127" s="21"/>
      <c r="P127" s="94"/>
      <c r="Q127" s="21"/>
      <c r="AB127" s="94"/>
      <c r="AC127" s="21"/>
      <c r="AD127" s="21"/>
      <c r="AE127" s="106"/>
      <c r="AF127" s="22">
        <f t="shared" si="32"/>
        <v>0</v>
      </c>
      <c r="AH127" s="47">
        <f t="shared" si="30"/>
        <v>0</v>
      </c>
    </row>
    <row r="128" spans="1:34" ht="15" customHeight="1" x14ac:dyDescent="0.2">
      <c r="A128" s="65">
        <v>5245</v>
      </c>
      <c r="B128" s="65"/>
      <c r="C128" s="7" t="s">
        <v>71</v>
      </c>
      <c r="D128" s="7"/>
      <c r="E128" s="46">
        <v>0</v>
      </c>
      <c r="G128" s="94">
        <f>+G89</f>
        <v>0.38800000000000001</v>
      </c>
      <c r="H128" s="21">
        <f>ROUND(+$E128*G128,0)</f>
        <v>0</v>
      </c>
      <c r="J128" s="94">
        <f>+J89</f>
        <v>0.158</v>
      </c>
      <c r="K128" s="21">
        <f>ROUND(+$E128*J128,0)</f>
        <v>0</v>
      </c>
      <c r="M128" s="94">
        <f>+M89</f>
        <v>0.27500000000000002</v>
      </c>
      <c r="N128" s="21">
        <f>ROUND(+$E128*M128,0)</f>
        <v>0</v>
      </c>
      <c r="P128" s="94">
        <f>+P89</f>
        <v>6.8000000000000005E-2</v>
      </c>
      <c r="Q128" s="21">
        <f>ROUND(+$E128*P128,0)</f>
        <v>0</v>
      </c>
      <c r="S128" s="90">
        <f>+S89</f>
        <v>1.6E-2</v>
      </c>
      <c r="T128" s="21">
        <f>ROUND(+$E128*S128,0)</f>
        <v>0</v>
      </c>
      <c r="V128" s="90">
        <f>+V89</f>
        <v>4.9000000000000002E-2</v>
      </c>
      <c r="W128" s="21">
        <f>ROUND(+$E128*V128,0)</f>
        <v>0</v>
      </c>
      <c r="Y128" s="90">
        <f>+Y89</f>
        <v>7.0000000000000001E-3</v>
      </c>
      <c r="Z128" s="21">
        <f>ROUND(+$E128*Y128,0)</f>
        <v>0</v>
      </c>
      <c r="AB128" s="94">
        <f>+AB86</f>
        <v>3.9E-2</v>
      </c>
      <c r="AC128" s="21">
        <f>ROUND(+$E128*AB128,0)</f>
        <v>0</v>
      </c>
      <c r="AD128" s="21"/>
      <c r="AE128" s="106"/>
      <c r="AF128" s="22">
        <f t="shared" ref="AF128:AF129" si="33">+H128+K128+N128+Q128+AC128+T128+W128+Z128</f>
        <v>0</v>
      </c>
      <c r="AH128" s="47">
        <f t="shared" si="30"/>
        <v>0</v>
      </c>
    </row>
    <row r="129" spans="1:34" ht="15" customHeight="1" x14ac:dyDescent="0.2">
      <c r="A129" s="65">
        <v>5247</v>
      </c>
      <c r="B129" s="65"/>
      <c r="C129" s="7" t="s">
        <v>139</v>
      </c>
      <c r="D129" s="7"/>
      <c r="E129" s="46" t="s">
        <v>140</v>
      </c>
      <c r="G129" s="94"/>
      <c r="H129" s="21">
        <v>58.239090909086038</v>
      </c>
      <c r="J129" s="94"/>
      <c r="K129" s="21">
        <v>70.162909090907874</v>
      </c>
      <c r="M129" s="94"/>
      <c r="N129" s="21">
        <v>14.728363636373118</v>
      </c>
      <c r="P129" s="94"/>
      <c r="Q129" s="21">
        <v>27.319818181815869</v>
      </c>
      <c r="T129" s="21">
        <v>66.482181818181814</v>
      </c>
      <c r="W129" s="21">
        <v>31.279636363635124</v>
      </c>
      <c r="Z129" s="21">
        <v>23.824000000000026</v>
      </c>
      <c r="AB129" s="94"/>
      <c r="AC129" s="21">
        <v>47.077090909090408</v>
      </c>
      <c r="AD129" s="21"/>
      <c r="AE129" s="106"/>
      <c r="AF129" s="22">
        <f t="shared" si="33"/>
        <v>339.1130909090902</v>
      </c>
      <c r="AH129" s="47" t="e">
        <f t="shared" si="30"/>
        <v>#VALUE!</v>
      </c>
    </row>
    <row r="130" spans="1:34" ht="15" customHeight="1" x14ac:dyDescent="0.2">
      <c r="A130" s="53"/>
      <c r="B130" s="53"/>
      <c r="C130" s="58" t="s">
        <v>25</v>
      </c>
      <c r="D130" s="7"/>
      <c r="E130" s="46"/>
      <c r="G130" s="94"/>
      <c r="H130" s="21"/>
      <c r="J130" s="94"/>
      <c r="K130" s="21"/>
      <c r="M130" s="94"/>
      <c r="N130" s="21"/>
      <c r="P130" s="94"/>
      <c r="Q130" s="21"/>
      <c r="AB130" s="94"/>
      <c r="AC130" s="21"/>
      <c r="AD130" s="21"/>
      <c r="AE130" s="106"/>
      <c r="AF130" s="22">
        <f t="shared" si="32"/>
        <v>0</v>
      </c>
      <c r="AH130" s="47">
        <f t="shared" si="30"/>
        <v>0</v>
      </c>
    </row>
    <row r="131" spans="1:34" s="5" customFormat="1" ht="15" customHeight="1" x14ac:dyDescent="0.2">
      <c r="A131" s="53"/>
      <c r="B131" s="53"/>
      <c r="C131" s="60" t="s">
        <v>35</v>
      </c>
      <c r="D131" s="26"/>
      <c r="F131" s="26"/>
      <c r="G131" s="97"/>
      <c r="H131" s="27">
        <f>SUM(H42:H130)</f>
        <v>6499.2390909090864</v>
      </c>
      <c r="I131" s="26"/>
      <c r="J131" s="97"/>
      <c r="K131" s="27">
        <f>SUM(K42:K130)</f>
        <v>2693.1629090909078</v>
      </c>
      <c r="L131" s="26"/>
      <c r="M131" s="97"/>
      <c r="N131" s="27">
        <f>SUM(N42:N130)</f>
        <v>4580.7283636363727</v>
      </c>
      <c r="O131" s="26"/>
      <c r="P131" s="97"/>
      <c r="Q131" s="27">
        <f>SUM(Q42:Q130)</f>
        <v>1156.3198181818159</v>
      </c>
      <c r="R131" s="26"/>
      <c r="S131" s="97"/>
      <c r="T131" s="27">
        <f>SUM(T42:T130)</f>
        <v>331.4821818181818</v>
      </c>
      <c r="U131" s="26"/>
      <c r="V131" s="97"/>
      <c r="W131" s="27">
        <f>SUM(W42:W130)</f>
        <v>845.27963636363518</v>
      </c>
      <c r="X131" s="26"/>
      <c r="Y131" s="97"/>
      <c r="Z131" s="27">
        <f>SUM(Z42:Z130)</f>
        <v>140.82400000000001</v>
      </c>
      <c r="AA131" s="26"/>
      <c r="AB131" s="97"/>
      <c r="AC131" s="27">
        <f>SUM(AC42:AC130)</f>
        <v>695.07709090909043</v>
      </c>
      <c r="AD131" s="27"/>
      <c r="AE131" s="107"/>
      <c r="AF131" s="27">
        <f>SUM(AF42:AF130)</f>
        <v>16942.11309090909</v>
      </c>
      <c r="AH131" s="47">
        <f>SUM(H131:AC131)-AF131</f>
        <v>0</v>
      </c>
    </row>
    <row r="132" spans="1:34" ht="15" customHeight="1" x14ac:dyDescent="0.2">
      <c r="A132" s="53"/>
      <c r="B132" s="53"/>
      <c r="AF132" s="1"/>
      <c r="AH132" s="47">
        <f t="shared" si="30"/>
        <v>0</v>
      </c>
    </row>
    <row r="133" spans="1:34" s="2" customFormat="1" ht="15" customHeight="1" x14ac:dyDescent="0.2">
      <c r="A133" s="53"/>
      <c r="B133" s="53"/>
      <c r="C133" s="59" t="s">
        <v>38</v>
      </c>
      <c r="D133" s="48"/>
      <c r="E133" s="48"/>
      <c r="F133" s="48"/>
      <c r="G133" s="100"/>
      <c r="H133" s="50">
        <f>+H131+H37+H22</f>
        <v>82323.23909090909</v>
      </c>
      <c r="I133" s="48"/>
      <c r="J133" s="100"/>
      <c r="K133" s="50">
        <f>+K131+K37+K22</f>
        <v>33571.162909090905</v>
      </c>
      <c r="L133" s="48"/>
      <c r="M133" s="100"/>
      <c r="N133" s="50">
        <f>+N131+N37+N22</f>
        <v>58321.728363636372</v>
      </c>
      <c r="O133" s="48"/>
      <c r="P133" s="100"/>
      <c r="Q133" s="50">
        <f>+Q131+Q37+Q22</f>
        <v>14445.319818181815</v>
      </c>
      <c r="R133" s="48"/>
      <c r="S133" s="100"/>
      <c r="T133" s="50">
        <f>+T131+T37+T22</f>
        <v>3458.4821818181817</v>
      </c>
      <c r="U133" s="48"/>
      <c r="V133" s="100"/>
      <c r="W133" s="50">
        <f>+W131+W37+W22</f>
        <v>10422.279636363635</v>
      </c>
      <c r="X133" s="48"/>
      <c r="Y133" s="100"/>
      <c r="Z133" s="50">
        <f>+Z131+Z37+Z22</f>
        <v>1507.8240000000001</v>
      </c>
      <c r="AA133" s="48"/>
      <c r="AB133" s="100"/>
      <c r="AC133" s="50">
        <f>+AC131+AC37+AC22</f>
        <v>8315.0770909090897</v>
      </c>
      <c r="AD133" s="50"/>
      <c r="AE133" s="108"/>
      <c r="AF133" s="50">
        <f>+AF131+AF37+AF22</f>
        <v>212365.11309090909</v>
      </c>
      <c r="AH133" s="47">
        <f t="shared" si="30"/>
        <v>212365.11309090909</v>
      </c>
    </row>
    <row r="134" spans="1:34" ht="15" customHeight="1" x14ac:dyDescent="0.2">
      <c r="A134" s="53"/>
      <c r="B134" s="53"/>
      <c r="G134" s="101"/>
      <c r="H134" s="52"/>
    </row>
    <row r="135" spans="1:34" ht="15" customHeight="1" x14ac:dyDescent="0.2">
      <c r="A135" s="53"/>
      <c r="B135" s="53"/>
      <c r="C135" s="76" t="s">
        <v>99</v>
      </c>
      <c r="D135" s="5"/>
      <c r="E135" s="5"/>
      <c r="F135" s="5"/>
      <c r="G135" s="341" t="s">
        <v>113</v>
      </c>
      <c r="H135" s="342"/>
      <c r="J135" s="341" t="s">
        <v>114</v>
      </c>
      <c r="K135" s="342"/>
      <c r="M135" s="341" t="s">
        <v>115</v>
      </c>
      <c r="N135" s="342"/>
      <c r="P135" s="341" t="s">
        <v>121</v>
      </c>
      <c r="Q135" s="342"/>
      <c r="S135" s="341" t="s">
        <v>122</v>
      </c>
      <c r="T135" s="342"/>
      <c r="V135" s="341" t="s">
        <v>123</v>
      </c>
      <c r="W135" s="342"/>
      <c r="Y135" s="341" t="s">
        <v>124</v>
      </c>
      <c r="Z135" s="342"/>
      <c r="AB135" s="341" t="s">
        <v>116</v>
      </c>
      <c r="AC135" s="342"/>
      <c r="AD135" s="119"/>
      <c r="AE135" s="340" t="s">
        <v>1</v>
      </c>
      <c r="AF135" s="340"/>
    </row>
    <row r="136" spans="1:34" s="12" customFormat="1" ht="15" customHeight="1" x14ac:dyDescent="0.2">
      <c r="A136" s="53"/>
      <c r="B136" s="53"/>
      <c r="C136" s="60"/>
      <c r="D136" s="5"/>
      <c r="E136" s="5"/>
      <c r="F136" s="5"/>
      <c r="G136" s="75"/>
      <c r="H136" s="25"/>
      <c r="I136" s="5"/>
      <c r="J136" s="75"/>
      <c r="K136" s="25"/>
      <c r="L136" s="5"/>
      <c r="M136" s="75"/>
      <c r="N136" s="25"/>
      <c r="O136" s="5"/>
      <c r="P136" s="75"/>
      <c r="Q136" s="25"/>
      <c r="R136" s="5"/>
      <c r="S136" s="75"/>
      <c r="T136" s="25"/>
      <c r="V136" s="99"/>
      <c r="Y136" s="99"/>
      <c r="AB136" s="99"/>
      <c r="AE136" s="99"/>
    </row>
    <row r="137" spans="1:34" s="12" customFormat="1" ht="15" customHeight="1" x14ac:dyDescent="0.2">
      <c r="A137" s="53"/>
      <c r="B137" s="53"/>
      <c r="C137" s="77" t="s">
        <v>100</v>
      </c>
      <c r="D137" s="5"/>
      <c r="E137" s="84"/>
      <c r="F137" s="5"/>
      <c r="G137" s="75"/>
      <c r="H137" s="84"/>
      <c r="I137" s="5"/>
      <c r="J137" s="75"/>
      <c r="K137" s="84"/>
      <c r="L137" s="5"/>
      <c r="M137" s="75"/>
      <c r="N137" s="84"/>
      <c r="O137" s="5"/>
      <c r="P137" s="75"/>
      <c r="Q137" s="84"/>
      <c r="R137" s="5"/>
      <c r="S137" s="75"/>
      <c r="T137" s="84"/>
      <c r="V137" s="99"/>
      <c r="Y137" s="99"/>
      <c r="AB137" s="99"/>
      <c r="AE137" s="99"/>
    </row>
    <row r="138" spans="1:34" s="12" customFormat="1" ht="15" customHeight="1" x14ac:dyDescent="0.2">
      <c r="A138" s="53"/>
      <c r="B138" s="53"/>
      <c r="C138" s="60" t="s">
        <v>101</v>
      </c>
      <c r="D138" s="5"/>
      <c r="E138" s="84"/>
      <c r="F138" s="5"/>
      <c r="G138" s="75"/>
      <c r="H138" s="84">
        <f>+H133</f>
        <v>82323.23909090909</v>
      </c>
      <c r="I138" s="5"/>
      <c r="J138" s="75"/>
      <c r="K138" s="84">
        <f>+K133</f>
        <v>33571.162909090905</v>
      </c>
      <c r="L138" s="5"/>
      <c r="M138" s="75"/>
      <c r="N138" s="84">
        <f>+N133</f>
        <v>58321.728363636372</v>
      </c>
      <c r="O138" s="5"/>
      <c r="P138" s="75"/>
      <c r="Q138" s="84">
        <f>+Q133</f>
        <v>14445.319818181815</v>
      </c>
      <c r="R138" s="5"/>
      <c r="S138" s="75"/>
      <c r="T138" s="84">
        <f>+T133</f>
        <v>3458.4821818181817</v>
      </c>
      <c r="V138" s="99"/>
      <c r="W138" s="85">
        <f>+W133</f>
        <v>10422.279636363635</v>
      </c>
      <c r="Y138" s="99"/>
      <c r="Z138" s="85">
        <f>+Z133</f>
        <v>1507.8240000000001</v>
      </c>
      <c r="AB138" s="99"/>
      <c r="AC138" s="85">
        <f>+AC133</f>
        <v>8315.0770909090897</v>
      </c>
      <c r="AE138" s="99"/>
      <c r="AF138" s="85">
        <f>+AF133</f>
        <v>212365.11309090909</v>
      </c>
    </row>
    <row r="139" spans="1:34" s="12" customFormat="1" ht="15" customHeight="1" x14ac:dyDescent="0.2">
      <c r="A139" s="53"/>
      <c r="B139" s="53"/>
      <c r="C139" s="60" t="s">
        <v>107</v>
      </c>
      <c r="D139" s="5"/>
      <c r="E139" s="5"/>
      <c r="F139" s="5"/>
      <c r="G139" s="75"/>
      <c r="H139" s="25"/>
      <c r="I139" s="5"/>
      <c r="J139" s="75"/>
      <c r="K139" s="25"/>
      <c r="L139" s="5"/>
      <c r="M139" s="75"/>
      <c r="N139" s="25"/>
      <c r="O139" s="5"/>
      <c r="P139" s="75"/>
      <c r="Q139" s="25"/>
      <c r="R139" s="5"/>
      <c r="S139" s="75"/>
      <c r="T139" s="25"/>
      <c r="V139" s="99"/>
      <c r="Y139" s="99"/>
      <c r="AB139" s="99"/>
      <c r="AE139" s="99"/>
    </row>
    <row r="140" spans="1:34" s="12" customFormat="1" ht="15" customHeight="1" x14ac:dyDescent="0.2">
      <c r="A140" s="53"/>
      <c r="B140" s="53"/>
      <c r="C140" s="60" t="s">
        <v>105</v>
      </c>
      <c r="D140" s="5"/>
      <c r="E140" s="5"/>
      <c r="F140" s="5"/>
      <c r="G140" s="75"/>
      <c r="H140" s="25"/>
      <c r="I140" s="5"/>
      <c r="J140" s="75"/>
      <c r="K140" s="25"/>
      <c r="L140" s="5"/>
      <c r="M140" s="75"/>
      <c r="N140" s="25"/>
      <c r="O140" s="5"/>
      <c r="P140" s="75"/>
      <c r="Q140" s="25"/>
      <c r="R140" s="5"/>
      <c r="S140" s="75"/>
      <c r="T140" s="25"/>
      <c r="V140" s="99"/>
      <c r="Y140" s="99"/>
      <c r="AB140" s="99"/>
      <c r="AE140" s="99"/>
    </row>
    <row r="141" spans="1:34" s="12" customFormat="1" ht="15" customHeight="1" x14ac:dyDescent="0.2">
      <c r="A141" s="53"/>
      <c r="B141" s="53"/>
      <c r="C141" s="60" t="s">
        <v>106</v>
      </c>
      <c r="D141" s="5"/>
      <c r="E141" s="5"/>
      <c r="F141" s="5"/>
      <c r="G141" s="75"/>
      <c r="H141" s="25"/>
      <c r="I141" s="5"/>
      <c r="J141" s="75"/>
      <c r="K141" s="25"/>
      <c r="L141" s="5"/>
      <c r="M141" s="75"/>
      <c r="N141" s="25"/>
      <c r="O141" s="5"/>
      <c r="P141" s="75"/>
      <c r="Q141" s="25"/>
      <c r="R141" s="5"/>
      <c r="S141" s="75"/>
      <c r="T141" s="25"/>
      <c r="V141" s="99"/>
      <c r="Y141" s="99"/>
      <c r="AB141" s="99"/>
      <c r="AE141" s="99"/>
    </row>
    <row r="142" spans="1:34" s="12" customFormat="1" ht="15" customHeight="1" x14ac:dyDescent="0.2">
      <c r="A142" s="53"/>
      <c r="B142" s="53"/>
      <c r="C142" s="29" t="s">
        <v>102</v>
      </c>
      <c r="D142" s="5"/>
      <c r="E142" s="25"/>
      <c r="F142" s="5"/>
      <c r="G142" s="75"/>
      <c r="H142" s="25">
        <f>H138-H139-H140-H141</f>
        <v>82323.23909090909</v>
      </c>
      <c r="I142" s="25">
        <f t="shared" ref="I142:T142" si="34">I138-I139-I140-I141</f>
        <v>0</v>
      </c>
      <c r="J142" s="25"/>
      <c r="K142" s="25">
        <f t="shared" si="34"/>
        <v>33571.162909090905</v>
      </c>
      <c r="L142" s="25">
        <f t="shared" si="34"/>
        <v>0</v>
      </c>
      <c r="M142" s="25"/>
      <c r="N142" s="25">
        <f t="shared" si="34"/>
        <v>58321.728363636372</v>
      </c>
      <c r="O142" s="25">
        <f t="shared" si="34"/>
        <v>0</v>
      </c>
      <c r="P142" s="25"/>
      <c r="Q142" s="25">
        <f t="shared" si="34"/>
        <v>14445.319818181815</v>
      </c>
      <c r="R142" s="25">
        <f t="shared" si="34"/>
        <v>0</v>
      </c>
      <c r="S142" s="25"/>
      <c r="T142" s="25">
        <f t="shared" si="34"/>
        <v>3458.4821818181817</v>
      </c>
      <c r="V142" s="99"/>
      <c r="W142" s="25">
        <f t="shared" ref="W142" si="35">W138-W139-W140-W141</f>
        <v>10422.279636363635</v>
      </c>
      <c r="Y142" s="99"/>
      <c r="Z142" s="25">
        <f t="shared" ref="Z142" si="36">Z138-Z139-Z140-Z141</f>
        <v>1507.8240000000001</v>
      </c>
      <c r="AB142" s="99"/>
      <c r="AC142" s="25">
        <f t="shared" ref="AC142" si="37">AC138-AC139-AC140-AC141</f>
        <v>8315.0770909090897</v>
      </c>
      <c r="AE142" s="99"/>
      <c r="AF142" s="25">
        <f t="shared" ref="AF142" si="38">AF138-AF139-AF140-AF141</f>
        <v>212365.11309090909</v>
      </c>
    </row>
    <row r="143" spans="1:34" s="12" customFormat="1" ht="15" customHeight="1" x14ac:dyDescent="0.2">
      <c r="A143" s="53"/>
      <c r="B143" s="53"/>
      <c r="C143" s="29" t="s">
        <v>103</v>
      </c>
      <c r="D143" s="5"/>
      <c r="E143" s="80">
        <v>0.1</v>
      </c>
      <c r="F143" s="5"/>
      <c r="G143" s="75"/>
      <c r="H143" s="25"/>
      <c r="I143" s="79"/>
      <c r="J143" s="79"/>
      <c r="K143" s="79"/>
      <c r="L143" s="79"/>
      <c r="M143" s="79"/>
      <c r="N143" s="79"/>
      <c r="O143" s="79"/>
      <c r="P143" s="79"/>
      <c r="Q143" s="79"/>
      <c r="R143" s="79"/>
      <c r="S143" s="79"/>
      <c r="T143" s="79"/>
      <c r="V143" s="99"/>
      <c r="Y143" s="99"/>
      <c r="AB143" s="99"/>
      <c r="AE143" s="99"/>
    </row>
    <row r="144" spans="1:34" s="12" customFormat="1" ht="15" customHeight="1" x14ac:dyDescent="0.2">
      <c r="A144" s="53"/>
      <c r="B144" s="53"/>
      <c r="C144" s="60" t="s">
        <v>104</v>
      </c>
      <c r="D144" s="5"/>
      <c r="E144" s="17"/>
      <c r="F144" s="5"/>
      <c r="G144" s="75"/>
      <c r="H144" s="117">
        <f>+H142*0.1</f>
        <v>8232.3239090909101</v>
      </c>
      <c r="I144" s="81">
        <f>I142*$E$17</f>
        <v>0</v>
      </c>
      <c r="J144" s="81"/>
      <c r="K144" s="117">
        <f>+K142*0.1</f>
        <v>3357.1162909090908</v>
      </c>
      <c r="L144" s="81">
        <f>L142*$E$17</f>
        <v>0</v>
      </c>
      <c r="M144" s="81"/>
      <c r="N144" s="117">
        <f>+N142*0.1</f>
        <v>5832.1728363636375</v>
      </c>
      <c r="O144" s="81">
        <f>O142*$E$17</f>
        <v>0</v>
      </c>
      <c r="P144" s="81"/>
      <c r="Q144" s="117">
        <f>+Q142*0.1</f>
        <v>1444.5319818181815</v>
      </c>
      <c r="R144" s="81">
        <f>R142*$E$17</f>
        <v>0</v>
      </c>
      <c r="S144" s="81"/>
      <c r="T144" s="117">
        <f>+T142*0.1</f>
        <v>345.8482181818182</v>
      </c>
      <c r="V144" s="99"/>
      <c r="W144" s="117">
        <f>+W142*0.1</f>
        <v>1042.2279636363635</v>
      </c>
      <c r="Y144" s="99"/>
      <c r="Z144" s="117">
        <f>+Z142*0.1</f>
        <v>150.78240000000002</v>
      </c>
      <c r="AB144" s="99"/>
      <c r="AC144" s="117">
        <f>+AC142*0.1</f>
        <v>831.50770909090897</v>
      </c>
      <c r="AE144" s="99"/>
      <c r="AF144" s="117">
        <f>+AF142*0.1</f>
        <v>21236.511309090911</v>
      </c>
    </row>
    <row r="145" spans="1:34" s="12" customFormat="1" ht="15" customHeight="1" x14ac:dyDescent="0.2">
      <c r="A145" s="53"/>
      <c r="B145" s="53"/>
      <c r="C145" s="1"/>
      <c r="D145" s="1"/>
      <c r="E145" s="1"/>
      <c r="F145" s="1"/>
      <c r="G145" s="44"/>
      <c r="H145" s="1"/>
      <c r="I145" s="1"/>
      <c r="J145" s="44"/>
      <c r="K145" s="1"/>
      <c r="L145" s="1"/>
      <c r="M145" s="44"/>
      <c r="N145" s="1"/>
      <c r="O145" s="1"/>
      <c r="P145" s="44"/>
      <c r="Q145" s="1"/>
      <c r="R145" s="1"/>
      <c r="S145" s="44"/>
      <c r="T145" s="1"/>
      <c r="V145" s="99"/>
      <c r="Y145" s="99"/>
      <c r="AB145" s="99"/>
      <c r="AE145" s="99"/>
    </row>
    <row r="146" spans="1:34" s="12" customFormat="1" ht="15" customHeight="1" x14ac:dyDescent="0.2">
      <c r="A146" s="53"/>
      <c r="B146" s="53"/>
      <c r="C146" s="59" t="s">
        <v>130</v>
      </c>
      <c r="D146" s="48"/>
      <c r="E146" s="48"/>
      <c r="F146" s="48"/>
      <c r="G146" s="49"/>
      <c r="H146" s="50">
        <f>+H142+H144</f>
        <v>90555.562999999995</v>
      </c>
      <c r="I146" s="50"/>
      <c r="J146" s="50"/>
      <c r="K146" s="50">
        <f>+K142+K144</f>
        <v>36928.279199999997</v>
      </c>
      <c r="L146" s="50"/>
      <c r="M146" s="50"/>
      <c r="N146" s="50">
        <f>+N142+N144</f>
        <v>64153.901200000008</v>
      </c>
      <c r="O146" s="50"/>
      <c r="P146" s="50"/>
      <c r="Q146" s="50">
        <f>+Q142+Q144</f>
        <v>15889.851799999997</v>
      </c>
      <c r="R146" s="50"/>
      <c r="S146" s="50"/>
      <c r="T146" s="50">
        <f>+T142+T144</f>
        <v>3804.3303999999998</v>
      </c>
      <c r="V146" s="99"/>
      <c r="W146" s="50">
        <f>+W142+W144</f>
        <v>11464.507599999999</v>
      </c>
      <c r="Y146" s="99"/>
      <c r="Z146" s="50">
        <f>+Z142+Z144</f>
        <v>1658.6064000000001</v>
      </c>
      <c r="AB146" s="99"/>
      <c r="AC146" s="50">
        <f>+AC142+AC144</f>
        <v>9146.5847999999987</v>
      </c>
      <c r="AE146" s="99"/>
      <c r="AF146" s="50">
        <f>+AF142+AF144</f>
        <v>233601.6244</v>
      </c>
      <c r="AH146" s="12">
        <v>987249</v>
      </c>
    </row>
    <row r="147" spans="1:34" s="12" customFormat="1" ht="15" customHeight="1" x14ac:dyDescent="0.2">
      <c r="A147" s="53"/>
      <c r="B147" s="53"/>
      <c r="C147" s="1"/>
      <c r="D147" s="1"/>
      <c r="E147" s="1"/>
      <c r="F147" s="1"/>
      <c r="G147" s="51"/>
      <c r="H147" s="52"/>
      <c r="I147" s="1"/>
      <c r="J147" s="1"/>
      <c r="K147" s="1"/>
      <c r="L147" s="1"/>
      <c r="M147" s="1"/>
      <c r="N147" s="1"/>
      <c r="O147" s="1"/>
      <c r="P147" s="1"/>
      <c r="Q147" s="1"/>
      <c r="R147" s="1"/>
      <c r="S147" s="1"/>
      <c r="T147" s="1"/>
      <c r="V147" s="99"/>
      <c r="Y147" s="99"/>
      <c r="AB147" s="99"/>
      <c r="AE147" s="99"/>
    </row>
    <row r="148" spans="1:34" s="12" customFormat="1" ht="15" customHeight="1" x14ac:dyDescent="0.2">
      <c r="A148" s="53"/>
      <c r="B148" s="53"/>
      <c r="C148" s="1"/>
      <c r="D148" s="2"/>
      <c r="E148" s="2" t="s">
        <v>131</v>
      </c>
      <c r="F148" s="2"/>
      <c r="G148" s="2"/>
      <c r="H148" s="116">
        <v>101013.08</v>
      </c>
      <c r="I148" s="2"/>
      <c r="J148" s="2"/>
      <c r="K148" s="116">
        <v>41134.19</v>
      </c>
      <c r="L148" s="2"/>
      <c r="M148" s="2"/>
      <c r="N148" s="116">
        <v>71594.320000000007</v>
      </c>
      <c r="O148" s="2"/>
      <c r="P148" s="2"/>
      <c r="Q148" s="116">
        <v>17703.32</v>
      </c>
      <c r="R148" s="2"/>
      <c r="S148" s="2"/>
      <c r="T148" s="116">
        <v>4165.49</v>
      </c>
      <c r="V148" s="99"/>
      <c r="W148" s="116">
        <v>12756.81</v>
      </c>
      <c r="Y148" s="99"/>
      <c r="Z148" s="116">
        <v>1822.4</v>
      </c>
      <c r="AB148" s="99"/>
      <c r="AC148" s="116">
        <v>10153.379999999999</v>
      </c>
      <c r="AE148" s="99"/>
      <c r="AF148" s="116">
        <f>SUM(G148:AC148)</f>
        <v>260342.99000000002</v>
      </c>
    </row>
    <row r="149" spans="1:34" s="12" customFormat="1" ht="15" customHeight="1" x14ac:dyDescent="0.2">
      <c r="A149" s="53"/>
      <c r="B149" s="53"/>
      <c r="G149" s="86"/>
      <c r="J149" s="99"/>
      <c r="M149" s="99"/>
      <c r="P149" s="99"/>
      <c r="S149" s="99"/>
      <c r="V149" s="99"/>
      <c r="Y149" s="99"/>
      <c r="AB149" s="99"/>
      <c r="AE149" s="99"/>
    </row>
    <row r="150" spans="1:34" s="12" customFormat="1" ht="15" customHeight="1" x14ac:dyDescent="0.2">
      <c r="A150" s="53"/>
      <c r="B150" s="53"/>
      <c r="E150" s="86" t="s">
        <v>132</v>
      </c>
      <c r="G150" s="86"/>
      <c r="H150" s="122">
        <f>+H146-H148</f>
        <v>-10457.517000000007</v>
      </c>
      <c r="I150" s="123"/>
      <c r="J150" s="124"/>
      <c r="K150" s="122">
        <f>+K146-K148</f>
        <v>-4205.9108000000051</v>
      </c>
      <c r="L150" s="123"/>
      <c r="M150" s="124"/>
      <c r="N150" s="122">
        <f>+N146-N148</f>
        <v>-7440.4187999999995</v>
      </c>
      <c r="O150" s="123"/>
      <c r="P150" s="124"/>
      <c r="Q150" s="122">
        <f>+Q146-Q148</f>
        <v>-1813.468200000003</v>
      </c>
      <c r="R150" s="123"/>
      <c r="S150" s="124"/>
      <c r="T150" s="122">
        <f>+T146-T148</f>
        <v>-361.15959999999995</v>
      </c>
      <c r="U150" s="123"/>
      <c r="V150" s="124"/>
      <c r="W150" s="122">
        <f>+W146-W148</f>
        <v>-1292.3024000000005</v>
      </c>
      <c r="X150" s="123"/>
      <c r="Y150" s="124"/>
      <c r="Z150" s="122">
        <f>+Z146-Z148</f>
        <v>-163.79359999999997</v>
      </c>
      <c r="AA150" s="123"/>
      <c r="AB150" s="124"/>
      <c r="AC150" s="122">
        <f>+AC146-AC148</f>
        <v>-1006.7952000000005</v>
      </c>
      <c r="AD150" s="123"/>
      <c r="AE150" s="124"/>
      <c r="AF150" s="122">
        <f>+AF146-AF148</f>
        <v>-26741.365600000019</v>
      </c>
    </row>
    <row r="151" spans="1:34" s="12" customFormat="1" ht="15" customHeight="1" x14ac:dyDescent="0.2">
      <c r="A151" s="53"/>
      <c r="B151" s="53"/>
      <c r="G151" s="86"/>
      <c r="J151" s="99"/>
      <c r="M151" s="99"/>
      <c r="P151" s="99"/>
      <c r="S151" s="99"/>
      <c r="V151" s="99"/>
      <c r="Y151" s="99"/>
      <c r="AB151" s="99"/>
      <c r="AE151" s="99"/>
    </row>
    <row r="152" spans="1:34" s="12" customFormat="1" ht="15" customHeight="1" x14ac:dyDescent="0.2">
      <c r="A152" s="53"/>
      <c r="B152" s="53"/>
      <c r="E152" s="86"/>
      <c r="G152" s="86"/>
      <c r="J152" s="99"/>
      <c r="M152" s="99"/>
      <c r="P152" s="99"/>
      <c r="S152" s="99"/>
      <c r="V152" s="99"/>
      <c r="Y152" s="99"/>
      <c r="AB152" s="99"/>
      <c r="AE152" s="99"/>
    </row>
    <row r="153" spans="1:34" s="12" customFormat="1" ht="15" customHeight="1" x14ac:dyDescent="0.2">
      <c r="A153" s="53"/>
      <c r="B153" s="53"/>
      <c r="G153" s="86"/>
      <c r="H153" s="115"/>
      <c r="J153" s="99"/>
      <c r="M153" s="99"/>
      <c r="P153" s="99"/>
      <c r="S153" s="99"/>
      <c r="V153" s="99"/>
      <c r="Y153" s="99"/>
      <c r="AB153" s="99"/>
      <c r="AE153" s="99"/>
    </row>
    <row r="154" spans="1:34" s="12" customFormat="1" ht="15" customHeight="1" x14ac:dyDescent="0.2">
      <c r="A154" s="53"/>
      <c r="B154" s="53"/>
      <c r="E154" s="86"/>
      <c r="G154" s="99"/>
      <c r="J154" s="99"/>
      <c r="M154" s="99"/>
      <c r="P154" s="99"/>
      <c r="S154" s="99"/>
      <c r="V154" s="99"/>
      <c r="Y154" s="99"/>
      <c r="AB154" s="99"/>
      <c r="AE154" s="99"/>
    </row>
    <row r="155" spans="1:34" s="12" customFormat="1" ht="15" customHeight="1" x14ac:dyDescent="0.2">
      <c r="A155" s="53"/>
      <c r="B155" s="53"/>
      <c r="E155" s="86"/>
      <c r="G155" s="99"/>
      <c r="J155" s="99"/>
      <c r="M155" s="99"/>
      <c r="P155" s="99"/>
      <c r="S155" s="99"/>
      <c r="V155" s="99"/>
      <c r="Y155" s="99"/>
      <c r="AB155" s="99"/>
      <c r="AE155" s="99"/>
    </row>
    <row r="156" spans="1:34" s="12" customFormat="1" ht="15" customHeight="1" x14ac:dyDescent="0.2">
      <c r="A156" s="53"/>
      <c r="B156" s="53"/>
      <c r="E156" s="86"/>
      <c r="G156" s="99"/>
      <c r="J156" s="99"/>
      <c r="M156" s="99"/>
      <c r="P156" s="99"/>
      <c r="S156" s="99"/>
      <c r="V156" s="99"/>
      <c r="Y156" s="99"/>
      <c r="AB156" s="99"/>
      <c r="AE156" s="99"/>
    </row>
    <row r="157" spans="1:34" s="12" customFormat="1" ht="15" customHeight="1" x14ac:dyDescent="0.2">
      <c r="A157" s="53"/>
      <c r="B157" s="53"/>
      <c r="E157" s="86"/>
      <c r="G157" s="99"/>
      <c r="J157" s="99"/>
      <c r="M157" s="99"/>
      <c r="P157" s="99"/>
      <c r="S157" s="99"/>
      <c r="V157" s="99"/>
      <c r="Y157" s="99"/>
      <c r="AB157" s="99"/>
      <c r="AE157" s="99"/>
    </row>
    <row r="158" spans="1:34" s="12" customFormat="1" ht="15" customHeight="1" x14ac:dyDescent="0.2">
      <c r="A158" s="53"/>
      <c r="B158" s="53"/>
      <c r="E158" s="86"/>
      <c r="G158" s="99"/>
      <c r="J158" s="99"/>
      <c r="M158" s="99"/>
      <c r="P158" s="99"/>
      <c r="S158" s="99"/>
      <c r="V158" s="99"/>
      <c r="Y158" s="99"/>
      <c r="AB158" s="99"/>
      <c r="AE158" s="99"/>
    </row>
    <row r="159" spans="1:34" s="12" customFormat="1" ht="15" customHeight="1" x14ac:dyDescent="0.2">
      <c r="A159" s="53"/>
      <c r="B159" s="53"/>
      <c r="E159" s="86"/>
      <c r="G159" s="99"/>
      <c r="J159" s="99"/>
      <c r="M159" s="99"/>
      <c r="P159" s="99"/>
      <c r="S159" s="99"/>
      <c r="V159" s="99"/>
      <c r="Y159" s="99"/>
      <c r="AB159" s="99"/>
      <c r="AE159" s="99"/>
    </row>
    <row r="160" spans="1:34" s="12" customFormat="1" ht="15" customHeight="1" x14ac:dyDescent="0.2">
      <c r="A160" s="53"/>
      <c r="B160" s="53"/>
      <c r="E160" s="86"/>
      <c r="G160" s="99"/>
      <c r="J160" s="99"/>
      <c r="M160" s="99"/>
      <c r="P160" s="99"/>
      <c r="S160" s="99"/>
      <c r="V160" s="99"/>
      <c r="Y160" s="99"/>
      <c r="AB160" s="99"/>
      <c r="AE160" s="99"/>
    </row>
    <row r="161" spans="1:31" s="12" customFormat="1" ht="15" customHeight="1" x14ac:dyDescent="0.2">
      <c r="A161" s="53"/>
      <c r="B161" s="53"/>
      <c r="E161" s="86"/>
      <c r="G161" s="99"/>
      <c r="J161" s="99"/>
      <c r="M161" s="99"/>
      <c r="P161" s="99"/>
      <c r="S161" s="99"/>
      <c r="V161" s="99"/>
      <c r="Y161" s="99"/>
      <c r="AB161" s="99"/>
      <c r="AE161" s="99"/>
    </row>
    <row r="162" spans="1:31" s="12" customFormat="1" ht="15" customHeight="1" x14ac:dyDescent="0.2">
      <c r="A162" s="53"/>
      <c r="B162" s="53"/>
      <c r="E162" s="86"/>
      <c r="G162" s="99"/>
      <c r="J162" s="99"/>
      <c r="M162" s="99"/>
      <c r="P162" s="99"/>
      <c r="S162" s="99"/>
      <c r="V162" s="99"/>
      <c r="Y162" s="99"/>
      <c r="AB162" s="99"/>
      <c r="AE162" s="99"/>
    </row>
    <row r="163" spans="1:31" s="12" customFormat="1" ht="15" customHeight="1" x14ac:dyDescent="0.2">
      <c r="A163" s="53"/>
      <c r="B163" s="53"/>
      <c r="E163" s="86"/>
      <c r="G163" s="99"/>
      <c r="J163" s="99"/>
      <c r="M163" s="99"/>
      <c r="P163" s="99"/>
      <c r="S163" s="99"/>
      <c r="V163" s="99"/>
      <c r="Y163" s="99"/>
      <c r="AB163" s="99"/>
      <c r="AE163" s="99"/>
    </row>
    <row r="164" spans="1:31" s="12" customFormat="1" ht="15" customHeight="1" x14ac:dyDescent="0.2">
      <c r="A164" s="53"/>
      <c r="B164" s="53"/>
      <c r="G164" s="99"/>
      <c r="J164" s="99"/>
      <c r="M164" s="99"/>
      <c r="P164" s="99"/>
      <c r="S164" s="99"/>
      <c r="V164" s="99"/>
      <c r="Y164" s="99"/>
      <c r="AB164" s="99"/>
      <c r="AE164" s="99"/>
    </row>
    <row r="165" spans="1:31" s="12" customFormat="1" ht="15" customHeight="1" x14ac:dyDescent="0.2">
      <c r="A165" s="53"/>
      <c r="B165" s="53"/>
      <c r="G165" s="99"/>
      <c r="J165" s="99"/>
      <c r="M165" s="99"/>
      <c r="P165" s="99"/>
      <c r="S165" s="99"/>
      <c r="V165" s="99"/>
      <c r="Y165" s="99"/>
      <c r="AB165" s="99"/>
      <c r="AE165" s="99"/>
    </row>
    <row r="166" spans="1:31" s="12" customFormat="1" ht="15" customHeight="1" x14ac:dyDescent="0.2">
      <c r="A166" s="53"/>
      <c r="B166" s="53"/>
      <c r="G166" s="99"/>
      <c r="J166" s="99"/>
      <c r="M166" s="99"/>
      <c r="P166" s="99"/>
      <c r="S166" s="99"/>
      <c r="V166" s="99"/>
      <c r="Y166" s="99"/>
      <c r="AB166" s="99"/>
      <c r="AE166" s="99"/>
    </row>
    <row r="167" spans="1:31" s="12" customFormat="1" ht="15" customHeight="1" x14ac:dyDescent="0.2">
      <c r="A167" s="53"/>
      <c r="B167" s="53"/>
      <c r="G167" s="99"/>
      <c r="J167" s="99"/>
      <c r="M167" s="99"/>
      <c r="P167" s="99"/>
      <c r="S167" s="99"/>
      <c r="V167" s="99"/>
      <c r="Y167" s="99"/>
      <c r="AB167" s="99"/>
      <c r="AE167" s="99"/>
    </row>
    <row r="168" spans="1:31" s="12" customFormat="1" ht="15" customHeight="1" x14ac:dyDescent="0.2">
      <c r="A168" s="53"/>
      <c r="B168" s="53"/>
      <c r="G168" s="99"/>
      <c r="J168" s="99"/>
      <c r="M168" s="99"/>
      <c r="P168" s="99"/>
      <c r="S168" s="99"/>
      <c r="V168" s="99"/>
      <c r="Y168" s="99"/>
      <c r="AB168" s="99"/>
      <c r="AE168" s="99"/>
    </row>
    <row r="169" spans="1:31" s="12" customFormat="1" ht="15" customHeight="1" x14ac:dyDescent="0.2">
      <c r="A169" s="53"/>
      <c r="B169" s="53"/>
      <c r="G169" s="99"/>
      <c r="J169" s="99"/>
      <c r="M169" s="99"/>
      <c r="P169" s="99"/>
      <c r="S169" s="99"/>
      <c r="V169" s="99"/>
      <c r="Y169" s="99"/>
      <c r="AB169" s="99"/>
      <c r="AE169" s="99"/>
    </row>
    <row r="170" spans="1:31" s="12" customFormat="1" ht="15" customHeight="1" x14ac:dyDescent="0.2">
      <c r="A170" s="53"/>
      <c r="B170" s="53"/>
      <c r="G170" s="99"/>
      <c r="J170" s="99"/>
      <c r="M170" s="99"/>
      <c r="P170" s="99"/>
      <c r="S170" s="99"/>
      <c r="V170" s="99"/>
      <c r="Y170" s="99"/>
      <c r="AB170" s="99"/>
      <c r="AE170" s="99"/>
    </row>
    <row r="171" spans="1:31" s="12" customFormat="1" ht="15" customHeight="1" x14ac:dyDescent="0.2">
      <c r="A171" s="53"/>
      <c r="B171" s="53"/>
      <c r="G171" s="99"/>
      <c r="J171" s="99"/>
      <c r="M171" s="99"/>
      <c r="P171" s="99"/>
      <c r="S171" s="99"/>
      <c r="V171" s="99"/>
      <c r="Y171" s="99"/>
      <c r="AB171" s="99"/>
      <c r="AE171" s="99"/>
    </row>
    <row r="172" spans="1:31" s="12" customFormat="1" ht="15" customHeight="1" x14ac:dyDescent="0.2">
      <c r="A172" s="53"/>
      <c r="B172" s="53"/>
      <c r="G172" s="99"/>
      <c r="J172" s="99"/>
      <c r="M172" s="99"/>
      <c r="P172" s="99"/>
      <c r="S172" s="99"/>
      <c r="V172" s="99"/>
      <c r="Y172" s="99"/>
      <c r="AB172" s="99"/>
      <c r="AE172" s="99"/>
    </row>
    <row r="173" spans="1:31" s="12" customFormat="1" ht="15" customHeight="1" x14ac:dyDescent="0.2">
      <c r="A173" s="53"/>
      <c r="B173" s="53"/>
      <c r="G173" s="99"/>
      <c r="J173" s="99"/>
      <c r="M173" s="99"/>
      <c r="P173" s="99"/>
      <c r="S173" s="99"/>
      <c r="V173" s="99"/>
      <c r="Y173" s="99"/>
      <c r="AB173" s="99"/>
      <c r="AE173" s="99"/>
    </row>
    <row r="174" spans="1:31" s="12" customFormat="1" ht="15" customHeight="1" x14ac:dyDescent="0.2">
      <c r="A174" s="53"/>
      <c r="B174" s="53"/>
      <c r="G174" s="99"/>
      <c r="J174" s="99"/>
      <c r="M174" s="99"/>
      <c r="P174" s="99"/>
      <c r="S174" s="99"/>
      <c r="V174" s="99"/>
      <c r="Y174" s="99"/>
      <c r="AB174" s="99"/>
      <c r="AE174" s="99"/>
    </row>
    <row r="175" spans="1:31" s="12" customFormat="1" ht="15" customHeight="1" x14ac:dyDescent="0.2">
      <c r="A175" s="53"/>
      <c r="B175" s="53"/>
      <c r="G175" s="99"/>
      <c r="J175" s="99"/>
      <c r="M175" s="99"/>
      <c r="P175" s="99"/>
      <c r="S175" s="99"/>
      <c r="V175" s="99"/>
      <c r="Y175" s="99"/>
      <c r="AB175" s="99"/>
      <c r="AE175" s="99"/>
    </row>
    <row r="176" spans="1:31" s="12" customFormat="1" ht="15" customHeight="1" x14ac:dyDescent="0.2">
      <c r="A176" s="53"/>
      <c r="B176" s="53"/>
      <c r="G176" s="99"/>
      <c r="J176" s="99"/>
      <c r="M176" s="99"/>
      <c r="P176" s="99"/>
      <c r="S176" s="99"/>
      <c r="V176" s="99"/>
      <c r="Y176" s="99"/>
      <c r="AB176" s="99"/>
      <c r="AE176" s="99"/>
    </row>
    <row r="177" spans="1:31" s="12" customFormat="1" ht="15" customHeight="1" x14ac:dyDescent="0.2">
      <c r="A177" s="53"/>
      <c r="B177" s="53"/>
      <c r="G177" s="99"/>
      <c r="J177" s="99"/>
      <c r="M177" s="99"/>
      <c r="P177" s="99"/>
      <c r="S177" s="99"/>
      <c r="V177" s="99"/>
      <c r="Y177" s="99"/>
      <c r="AB177" s="99"/>
      <c r="AE177" s="99"/>
    </row>
    <row r="178" spans="1:31" s="12" customFormat="1" ht="15" customHeight="1" x14ac:dyDescent="0.2">
      <c r="G178" s="99"/>
      <c r="J178" s="99"/>
      <c r="M178" s="99"/>
      <c r="P178" s="99"/>
      <c r="S178" s="99"/>
      <c r="V178" s="99"/>
      <c r="Y178" s="99"/>
      <c r="AB178" s="99"/>
      <c r="AE178" s="99"/>
    </row>
    <row r="179" spans="1:31" s="12" customFormat="1" ht="15" customHeight="1" x14ac:dyDescent="0.2">
      <c r="G179" s="99"/>
      <c r="J179" s="99"/>
      <c r="M179" s="99"/>
      <c r="P179" s="99"/>
      <c r="S179" s="99"/>
      <c r="V179" s="99"/>
      <c r="Y179" s="99"/>
      <c r="AB179" s="99"/>
      <c r="AE179" s="99"/>
    </row>
    <row r="180" spans="1:31" s="12" customFormat="1" ht="15" customHeight="1" x14ac:dyDescent="0.2">
      <c r="G180" s="99"/>
      <c r="J180" s="99"/>
      <c r="M180" s="99"/>
      <c r="P180" s="99"/>
      <c r="S180" s="99"/>
      <c r="V180" s="99"/>
      <c r="Y180" s="99"/>
      <c r="AB180" s="99"/>
      <c r="AE180" s="99"/>
    </row>
    <row r="181" spans="1:31" s="12" customFormat="1" ht="15" customHeight="1" x14ac:dyDescent="0.2">
      <c r="G181" s="99"/>
      <c r="J181" s="99"/>
      <c r="M181" s="99"/>
      <c r="P181" s="99"/>
      <c r="S181" s="99"/>
      <c r="V181" s="99"/>
      <c r="Y181" s="99"/>
      <c r="AB181" s="99"/>
      <c r="AE181" s="99"/>
    </row>
    <row r="182" spans="1:31" s="12" customFormat="1" ht="15" customHeight="1" x14ac:dyDescent="0.2">
      <c r="G182" s="99"/>
      <c r="J182" s="99"/>
      <c r="M182" s="99"/>
      <c r="P182" s="99"/>
      <c r="S182" s="99"/>
      <c r="V182" s="99"/>
      <c r="Y182" s="99"/>
      <c r="AB182" s="99"/>
      <c r="AE182" s="99"/>
    </row>
    <row r="183" spans="1:31" s="12" customFormat="1" ht="15" customHeight="1" x14ac:dyDescent="0.2">
      <c r="G183" s="99"/>
      <c r="J183" s="99"/>
      <c r="M183" s="99"/>
      <c r="P183" s="99"/>
      <c r="S183" s="99"/>
      <c r="V183" s="99"/>
      <c r="Y183" s="99"/>
      <c r="AB183" s="99"/>
      <c r="AE183" s="99"/>
    </row>
    <row r="184" spans="1:31" s="12" customFormat="1" ht="15" customHeight="1" x14ac:dyDescent="0.2">
      <c r="G184" s="99"/>
      <c r="J184" s="99"/>
      <c r="M184" s="99"/>
      <c r="P184" s="99"/>
      <c r="S184" s="99"/>
      <c r="V184" s="99"/>
      <c r="Y184" s="99"/>
      <c r="AB184" s="99"/>
      <c r="AE184" s="99"/>
    </row>
    <row r="185" spans="1:31" s="12" customFormat="1" ht="15" customHeight="1" x14ac:dyDescent="0.2">
      <c r="G185" s="99"/>
      <c r="J185" s="99"/>
      <c r="M185" s="99"/>
      <c r="P185" s="99"/>
      <c r="S185" s="99"/>
      <c r="V185" s="99"/>
      <c r="Y185" s="99"/>
      <c r="AB185" s="99"/>
      <c r="AE185" s="99"/>
    </row>
    <row r="186" spans="1:31" s="12" customFormat="1" ht="15" customHeight="1" x14ac:dyDescent="0.2">
      <c r="G186" s="99"/>
      <c r="J186" s="99"/>
      <c r="M186" s="99"/>
      <c r="P186" s="99"/>
      <c r="S186" s="99"/>
      <c r="V186" s="99"/>
      <c r="Y186" s="99"/>
      <c r="AB186" s="99"/>
      <c r="AE186" s="99"/>
    </row>
    <row r="187" spans="1:31" s="12" customFormat="1" ht="15" customHeight="1" x14ac:dyDescent="0.2">
      <c r="G187" s="99"/>
      <c r="J187" s="99"/>
      <c r="M187" s="99"/>
      <c r="P187" s="99"/>
      <c r="S187" s="99"/>
      <c r="V187" s="99"/>
      <c r="Y187" s="99"/>
      <c r="AB187" s="99"/>
      <c r="AE187" s="99"/>
    </row>
  </sheetData>
  <mergeCells count="36">
    <mergeCell ref="D3:K3"/>
    <mergeCell ref="D4:K4"/>
    <mergeCell ref="D5:E5"/>
    <mergeCell ref="G8:AC8"/>
    <mergeCell ref="G9:H9"/>
    <mergeCell ref="J9:K9"/>
    <mergeCell ref="M9:N9"/>
    <mergeCell ref="P9:Q9"/>
    <mergeCell ref="S9:T9"/>
    <mergeCell ref="V9:W9"/>
    <mergeCell ref="Y9:Z9"/>
    <mergeCell ref="AB9:AC9"/>
    <mergeCell ref="AE9:AF9"/>
    <mergeCell ref="G38:AC38"/>
    <mergeCell ref="G39:H39"/>
    <mergeCell ref="J39:K39"/>
    <mergeCell ref="M39:N39"/>
    <mergeCell ref="P39:Q39"/>
    <mergeCell ref="AB39:AC39"/>
    <mergeCell ref="AE39:AF39"/>
    <mergeCell ref="G98:AC98"/>
    <mergeCell ref="G99:H99"/>
    <mergeCell ref="J99:K99"/>
    <mergeCell ref="M99:N99"/>
    <mergeCell ref="P99:Q99"/>
    <mergeCell ref="AB99:AC99"/>
    <mergeCell ref="AE99:AF99"/>
    <mergeCell ref="G135:H135"/>
    <mergeCell ref="J135:K135"/>
    <mergeCell ref="M135:N135"/>
    <mergeCell ref="P135:Q135"/>
    <mergeCell ref="S135:T135"/>
    <mergeCell ref="V135:W135"/>
    <mergeCell ref="Y135:Z135"/>
    <mergeCell ref="AB135:AC135"/>
    <mergeCell ref="AE135:AF135"/>
  </mergeCells>
  <pageMargins left="0.7" right="0.7" top="0.75" bottom="0.75" header="0.3" footer="0.3"/>
  <pageSetup scale="34" fitToHeight="0" orientation="landscape" r:id="rId1"/>
  <headerFooter>
    <oddHeader>&amp;C&amp;"Arial,Bold"&amp;20Attachment I</oddHeader>
  </headerFooter>
  <rowBreaks count="2" manualBreakCount="2">
    <brk id="35" max="16383" man="1"/>
    <brk id="95" max="2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187"/>
  <sheetViews>
    <sheetView topLeftCell="A7" workbookViewId="0">
      <selection activeCell="C20" sqref="C20"/>
    </sheetView>
  </sheetViews>
  <sheetFormatPr defaultColWidth="9.140625" defaultRowHeight="15" x14ac:dyDescent="0.2"/>
  <cols>
    <col min="1" max="1" width="9.140625" style="1"/>
    <col min="2" max="2" width="29.140625" style="1" customWidth="1"/>
    <col min="3" max="3" width="28.42578125" style="1" customWidth="1"/>
    <col min="4" max="4" width="19.5703125" style="1" customWidth="1"/>
    <col min="5" max="5" width="16" style="1" customWidth="1"/>
    <col min="6" max="6" width="2.5703125" style="1" customWidth="1"/>
    <col min="7" max="7" width="17.140625" style="90" customWidth="1"/>
    <col min="8" max="8" width="18.140625" style="1" customWidth="1"/>
    <col min="9" max="9" width="2.42578125" style="1" customWidth="1"/>
    <col min="10" max="10" width="8.85546875" style="90" customWidth="1"/>
    <col min="11" max="11" width="18.5703125" style="1" customWidth="1"/>
    <col min="12" max="12" width="2.42578125" style="1" customWidth="1"/>
    <col min="13" max="13" width="8.85546875" style="90" customWidth="1"/>
    <col min="14" max="14" width="17.85546875" style="1" customWidth="1"/>
    <col min="15" max="15" width="2.42578125" style="1" customWidth="1"/>
    <col min="16" max="16" width="8.42578125" style="90" customWidth="1"/>
    <col min="17" max="17" width="17.5703125" style="1" customWidth="1"/>
    <col min="18" max="18" width="2.42578125" style="1" customWidth="1"/>
    <col min="19" max="19" width="7.85546875" style="90" customWidth="1"/>
    <col min="20" max="20" width="18.42578125" style="1" customWidth="1"/>
    <col min="21" max="21" width="4.7109375" style="1" customWidth="1"/>
    <col min="22" max="22" width="7.7109375" style="90" customWidth="1"/>
    <col min="23" max="23" width="16.140625" style="1" customWidth="1"/>
    <col min="24" max="24" width="4.7109375" style="1" customWidth="1"/>
    <col min="25" max="25" width="7.5703125" style="90" bestFit="1" customWidth="1"/>
    <col min="26" max="26" width="16.5703125" style="1" customWidth="1"/>
    <col min="27" max="27" width="4.7109375" style="1" customWidth="1"/>
    <col min="28" max="28" width="11.42578125" style="90" customWidth="1"/>
    <col min="29" max="29" width="16.85546875" style="1" customWidth="1"/>
    <col min="30" max="30" width="2.42578125" style="1" customWidth="1"/>
    <col min="31" max="31" width="10.5703125" style="99" customWidth="1"/>
    <col min="32" max="32" width="19.5703125" style="12" customWidth="1"/>
    <col min="33" max="33" width="9.140625" style="1"/>
    <col min="34" max="34" width="15.85546875" style="1" bestFit="1" customWidth="1"/>
    <col min="35" max="16384" width="9.140625" style="1"/>
  </cols>
  <sheetData>
    <row r="1" spans="1:32" ht="15" customHeight="1" x14ac:dyDescent="0.2">
      <c r="C1" s="2" t="s">
        <v>37</v>
      </c>
      <c r="D1" s="2"/>
      <c r="E1" s="2"/>
      <c r="F1" s="2"/>
      <c r="G1" s="101"/>
      <c r="J1" s="101"/>
      <c r="M1" s="101"/>
      <c r="P1" s="101"/>
      <c r="AF1" s="13"/>
    </row>
    <row r="2" spans="1:32" ht="15" customHeight="1" x14ac:dyDescent="0.2">
      <c r="C2" s="2"/>
      <c r="D2" s="2"/>
      <c r="E2" s="2"/>
      <c r="F2" s="2"/>
      <c r="G2" s="101"/>
      <c r="J2" s="101"/>
      <c r="M2" s="101"/>
      <c r="P2" s="101"/>
      <c r="AF2" s="13"/>
    </row>
    <row r="3" spans="1:32" ht="15" customHeight="1" x14ac:dyDescent="0.2">
      <c r="C3" s="2" t="s">
        <v>2</v>
      </c>
      <c r="D3" s="346" t="s">
        <v>151</v>
      </c>
      <c r="E3" s="347"/>
      <c r="F3" s="347"/>
      <c r="G3" s="347"/>
      <c r="H3" s="347"/>
      <c r="I3" s="347"/>
      <c r="J3" s="347"/>
      <c r="K3" s="347"/>
      <c r="M3" s="101"/>
      <c r="P3" s="101"/>
    </row>
    <row r="4" spans="1:32" s="3" customFormat="1" ht="15" customHeight="1" x14ac:dyDescent="0.2">
      <c r="C4" s="2" t="s">
        <v>3</v>
      </c>
      <c r="D4" s="346" t="s">
        <v>133</v>
      </c>
      <c r="E4" s="347"/>
      <c r="F4" s="347"/>
      <c r="G4" s="347"/>
      <c r="H4" s="347"/>
      <c r="I4" s="347"/>
      <c r="J4" s="347"/>
      <c r="K4" s="347"/>
      <c r="M4" s="101"/>
      <c r="P4" s="101"/>
      <c r="S4" s="91"/>
      <c r="V4" s="91"/>
      <c r="Y4" s="91"/>
      <c r="AB4" s="91"/>
      <c r="AE4" s="92"/>
      <c r="AF4" s="14"/>
    </row>
    <row r="5" spans="1:32" s="3" customFormat="1" ht="15" customHeight="1" x14ac:dyDescent="0.2">
      <c r="C5" s="2" t="s">
        <v>4</v>
      </c>
      <c r="D5" s="346" t="s">
        <v>141</v>
      </c>
      <c r="E5" s="346"/>
      <c r="F5" s="16"/>
      <c r="G5" s="111">
        <v>9</v>
      </c>
      <c r="H5" s="15" t="s">
        <v>20</v>
      </c>
      <c r="J5" s="112"/>
      <c r="M5" s="101"/>
      <c r="P5" s="101"/>
      <c r="S5" s="91"/>
      <c r="V5" s="91"/>
      <c r="Y5" s="91"/>
      <c r="AB5" s="91"/>
      <c r="AE5" s="92"/>
      <c r="AF5" s="14"/>
    </row>
    <row r="6" spans="1:32" s="14" customFormat="1" ht="15" customHeight="1" x14ac:dyDescent="0.2">
      <c r="C6" s="53"/>
      <c r="D6" s="54"/>
      <c r="E6" s="54"/>
      <c r="F6" s="61"/>
      <c r="G6" s="110"/>
      <c r="H6" s="61"/>
      <c r="J6" s="113"/>
      <c r="M6" s="109"/>
      <c r="P6" s="109"/>
      <c r="S6" s="92"/>
      <c r="V6" s="92"/>
      <c r="Y6" s="92"/>
      <c r="AB6" s="92"/>
      <c r="AE6" s="92"/>
    </row>
    <row r="7" spans="1:32" ht="15" customHeight="1" x14ac:dyDescent="0.2">
      <c r="C7" s="2"/>
      <c r="D7" s="2"/>
      <c r="E7" s="2"/>
      <c r="F7" s="2"/>
      <c r="G7" s="101"/>
      <c r="J7" s="101"/>
      <c r="M7" s="101"/>
      <c r="P7" s="101"/>
    </row>
    <row r="8" spans="1:32" ht="15" customHeight="1" x14ac:dyDescent="0.2">
      <c r="C8" s="2"/>
      <c r="D8" s="2"/>
      <c r="E8" s="2"/>
      <c r="F8" s="2"/>
      <c r="G8" s="343" t="s">
        <v>112</v>
      </c>
      <c r="H8" s="344"/>
      <c r="I8" s="344"/>
      <c r="J8" s="344"/>
      <c r="K8" s="344"/>
      <c r="L8" s="344"/>
      <c r="M8" s="344"/>
      <c r="N8" s="344"/>
      <c r="O8" s="344"/>
      <c r="P8" s="344"/>
      <c r="Q8" s="344"/>
      <c r="R8" s="344"/>
      <c r="S8" s="344"/>
      <c r="T8" s="344"/>
      <c r="U8" s="344"/>
      <c r="V8" s="344"/>
      <c r="W8" s="344"/>
      <c r="X8" s="344"/>
      <c r="Y8" s="344"/>
      <c r="Z8" s="344"/>
      <c r="AA8" s="344"/>
      <c r="AB8" s="344"/>
      <c r="AC8" s="345"/>
      <c r="AD8" s="17"/>
    </row>
    <row r="9" spans="1:32" ht="15" customHeight="1" x14ac:dyDescent="0.2">
      <c r="A9" s="2" t="s">
        <v>39</v>
      </c>
      <c r="B9" s="2"/>
      <c r="C9" s="2" t="s">
        <v>0</v>
      </c>
      <c r="D9" s="2"/>
      <c r="E9" s="2"/>
      <c r="F9" s="2"/>
      <c r="G9" s="341" t="s">
        <v>113</v>
      </c>
      <c r="H9" s="342"/>
      <c r="J9" s="341" t="s">
        <v>114</v>
      </c>
      <c r="K9" s="342"/>
      <c r="M9" s="341" t="s">
        <v>115</v>
      </c>
      <c r="N9" s="342"/>
      <c r="P9" s="341" t="s">
        <v>121</v>
      </c>
      <c r="Q9" s="342"/>
      <c r="S9" s="341" t="s">
        <v>122</v>
      </c>
      <c r="T9" s="342"/>
      <c r="V9" s="341" t="s">
        <v>123</v>
      </c>
      <c r="W9" s="342"/>
      <c r="Y9" s="341" t="s">
        <v>124</v>
      </c>
      <c r="Z9" s="342"/>
      <c r="AB9" s="341" t="s">
        <v>116</v>
      </c>
      <c r="AC9" s="342"/>
      <c r="AD9" s="119"/>
      <c r="AE9" s="340" t="s">
        <v>1</v>
      </c>
      <c r="AF9" s="340"/>
    </row>
    <row r="10" spans="1:32" ht="15" customHeight="1" x14ac:dyDescent="0.2">
      <c r="G10" s="93" t="s">
        <v>17</v>
      </c>
      <c r="H10" s="18" t="s">
        <v>18</v>
      </c>
      <c r="I10" s="2"/>
      <c r="J10" s="93" t="s">
        <v>17</v>
      </c>
      <c r="K10" s="18" t="s">
        <v>18</v>
      </c>
      <c r="L10" s="2"/>
      <c r="M10" s="93" t="s">
        <v>17</v>
      </c>
      <c r="N10" s="18" t="s">
        <v>18</v>
      </c>
      <c r="O10" s="2"/>
      <c r="P10" s="93" t="s">
        <v>17</v>
      </c>
      <c r="Q10" s="18" t="s">
        <v>18</v>
      </c>
      <c r="S10" s="93" t="s">
        <v>17</v>
      </c>
      <c r="T10" s="18" t="s">
        <v>18</v>
      </c>
      <c r="V10" s="93" t="s">
        <v>17</v>
      </c>
      <c r="W10" s="18" t="s">
        <v>18</v>
      </c>
      <c r="Y10" s="93" t="s">
        <v>17</v>
      </c>
      <c r="Z10" s="18" t="s">
        <v>18</v>
      </c>
      <c r="AB10" s="93" t="s">
        <v>17</v>
      </c>
      <c r="AC10" s="18" t="s">
        <v>18</v>
      </c>
      <c r="AD10" s="18"/>
      <c r="AE10" s="105" t="s">
        <v>17</v>
      </c>
      <c r="AF10" s="19" t="s">
        <v>18</v>
      </c>
    </row>
    <row r="11" spans="1:32" ht="15" customHeight="1" x14ac:dyDescent="0.2">
      <c r="G11" s="90">
        <v>0.38800000000000001</v>
      </c>
      <c r="J11" s="90">
        <v>0.158</v>
      </c>
      <c r="M11" s="90">
        <v>0.27500000000000002</v>
      </c>
      <c r="P11" s="90">
        <v>6.8000000000000005E-2</v>
      </c>
      <c r="S11" s="90">
        <v>1.6E-2</v>
      </c>
      <c r="V11" s="90">
        <v>4.9000000000000002E-2</v>
      </c>
      <c r="Y11" s="90">
        <v>7.0000000000000001E-3</v>
      </c>
      <c r="AB11" s="90">
        <v>3.9E-2</v>
      </c>
      <c r="AE11" s="99">
        <f>G11+J11+M11+P11+AB11+S11+V11+Y11</f>
        <v>1</v>
      </c>
    </row>
    <row r="12" spans="1:32" ht="15" customHeight="1" x14ac:dyDescent="0.2">
      <c r="C12" s="2" t="s">
        <v>5</v>
      </c>
    </row>
    <row r="13" spans="1:32" ht="15" customHeight="1" x14ac:dyDescent="0.2">
      <c r="B13" s="74" t="s">
        <v>142</v>
      </c>
      <c r="C13" s="74" t="s">
        <v>6</v>
      </c>
      <c r="D13" s="6" t="s">
        <v>7</v>
      </c>
      <c r="E13" s="6" t="s">
        <v>137</v>
      </c>
      <c r="F13" s="6"/>
    </row>
    <row r="14" spans="1:32" s="5" customFormat="1" ht="15" customHeight="1" x14ac:dyDescent="0.2">
      <c r="B14" s="10" t="s">
        <v>154</v>
      </c>
      <c r="C14" s="10" t="s">
        <v>129</v>
      </c>
      <c r="D14" s="20">
        <v>36000</v>
      </c>
      <c r="E14" s="20">
        <f>SUM(D14*31%)+D14</f>
        <v>47160</v>
      </c>
      <c r="G14" s="90">
        <v>0.38800000000000001</v>
      </c>
      <c r="H14" s="21">
        <f t="shared" ref="H14:H19" si="0">ROUND(+$E14*G14,0)</f>
        <v>18298</v>
      </c>
      <c r="J14" s="90">
        <v>0.158</v>
      </c>
      <c r="K14" s="21">
        <f t="shared" ref="K14:K19" si="1">ROUND(+$E14*J14,0)</f>
        <v>7451</v>
      </c>
      <c r="M14" s="90">
        <v>0.27500000000000002</v>
      </c>
      <c r="N14" s="21">
        <f t="shared" ref="N14:N19" si="2">ROUND(+$E14*M14,0)</f>
        <v>12969</v>
      </c>
      <c r="P14" s="90">
        <v>6.8000000000000005E-2</v>
      </c>
      <c r="Q14" s="21">
        <f t="shared" ref="Q14:Q19" si="3">ROUND(+$E14*P14,0)</f>
        <v>3207</v>
      </c>
      <c r="S14" s="90">
        <v>1.6E-2</v>
      </c>
      <c r="T14" s="21">
        <f t="shared" ref="T14:T19" si="4">ROUND(+$E14*S14,0)</f>
        <v>755</v>
      </c>
      <c r="V14" s="90">
        <v>4.9000000000000002E-2</v>
      </c>
      <c r="W14" s="21">
        <f t="shared" ref="W14:W19" si="5">ROUND(+$E14*V14,0)</f>
        <v>2311</v>
      </c>
      <c r="Y14" s="90">
        <v>7.0000000000000001E-3</v>
      </c>
      <c r="Z14" s="21">
        <f t="shared" ref="Z14:Z19" si="6">ROUND(+$E14*Y14,0)</f>
        <v>330</v>
      </c>
      <c r="AB14" s="90">
        <v>3.9E-2</v>
      </c>
      <c r="AC14" s="21">
        <f t="shared" ref="AC14:AC19" si="7">ROUND(+$E14*AB14,0)</f>
        <v>1839</v>
      </c>
      <c r="AD14" s="21"/>
      <c r="AE14" s="99">
        <f>G14+J14+M14+P14+AB14+S14+V14+Y14</f>
        <v>1</v>
      </c>
      <c r="AF14" s="22">
        <f>+H14+K14+N14+Q14+AC14+T14+W14+Z14</f>
        <v>47160</v>
      </c>
    </row>
    <row r="15" spans="1:32" s="5" customFormat="1" ht="15" customHeight="1" x14ac:dyDescent="0.2">
      <c r="B15" s="10" t="s">
        <v>150</v>
      </c>
      <c r="C15" s="10" t="s">
        <v>118</v>
      </c>
      <c r="D15" s="20">
        <v>30000</v>
      </c>
      <c r="E15" s="20">
        <f t="shared" ref="E15:E19" si="8">SUM(D15*31%)+D15</f>
        <v>39300</v>
      </c>
      <c r="G15" s="90">
        <v>0.38800000000000001</v>
      </c>
      <c r="H15" s="24">
        <f t="shared" si="0"/>
        <v>15248</v>
      </c>
      <c r="J15" s="90">
        <v>0.158</v>
      </c>
      <c r="K15" s="24">
        <f t="shared" si="1"/>
        <v>6209</v>
      </c>
      <c r="M15" s="90">
        <v>0.27500000000000002</v>
      </c>
      <c r="N15" s="24">
        <f t="shared" si="2"/>
        <v>10808</v>
      </c>
      <c r="P15" s="90">
        <v>6.8000000000000005E-2</v>
      </c>
      <c r="Q15" s="24">
        <f t="shared" si="3"/>
        <v>2672</v>
      </c>
      <c r="S15" s="90">
        <v>1.6E-2</v>
      </c>
      <c r="T15" s="24">
        <f t="shared" si="4"/>
        <v>629</v>
      </c>
      <c r="V15" s="90">
        <v>4.9000000000000002E-2</v>
      </c>
      <c r="W15" s="24">
        <f t="shared" si="5"/>
        <v>1926</v>
      </c>
      <c r="Y15" s="90">
        <v>7.0000000000000001E-3</v>
      </c>
      <c r="Z15" s="24">
        <f t="shared" si="6"/>
        <v>275</v>
      </c>
      <c r="AB15" s="90">
        <v>3.9E-2</v>
      </c>
      <c r="AC15" s="24">
        <f t="shared" si="7"/>
        <v>1533</v>
      </c>
      <c r="AD15" s="21"/>
      <c r="AE15" s="99">
        <f t="shared" ref="AE15:AE19" si="9">G15+J15+M15+P15+AB15+S15+V15+Y15</f>
        <v>1</v>
      </c>
      <c r="AF15" s="22">
        <f t="shared" ref="AF15:AF21" si="10">+H15+K15+N15+Q15+AC15+T15+W15+Z15</f>
        <v>39300</v>
      </c>
    </row>
    <row r="16" spans="1:32" s="5" customFormat="1" ht="15" customHeight="1" x14ac:dyDescent="0.2">
      <c r="B16" s="10" t="s">
        <v>146</v>
      </c>
      <c r="C16" s="10" t="s">
        <v>117</v>
      </c>
      <c r="D16" s="20">
        <v>24000</v>
      </c>
      <c r="E16" s="20">
        <f t="shared" si="8"/>
        <v>31440</v>
      </c>
      <c r="G16" s="90">
        <v>0.38800000000000001</v>
      </c>
      <c r="H16" s="24">
        <f t="shared" si="0"/>
        <v>12199</v>
      </c>
      <c r="J16" s="90">
        <v>0.158</v>
      </c>
      <c r="K16" s="24">
        <f t="shared" si="1"/>
        <v>4968</v>
      </c>
      <c r="M16" s="90">
        <v>0.27500000000000002</v>
      </c>
      <c r="N16" s="24">
        <f t="shared" si="2"/>
        <v>8646</v>
      </c>
      <c r="P16" s="90">
        <v>6.8000000000000005E-2</v>
      </c>
      <c r="Q16" s="24">
        <f t="shared" si="3"/>
        <v>2138</v>
      </c>
      <c r="S16" s="90">
        <v>1.6E-2</v>
      </c>
      <c r="T16" s="24">
        <f t="shared" si="4"/>
        <v>503</v>
      </c>
      <c r="V16" s="90">
        <v>4.9000000000000002E-2</v>
      </c>
      <c r="W16" s="24">
        <f t="shared" si="5"/>
        <v>1541</v>
      </c>
      <c r="Y16" s="90">
        <v>7.0000000000000001E-3</v>
      </c>
      <c r="Z16" s="24">
        <f t="shared" si="6"/>
        <v>220</v>
      </c>
      <c r="AB16" s="90">
        <v>3.9E-2</v>
      </c>
      <c r="AC16" s="24">
        <f t="shared" si="7"/>
        <v>1226</v>
      </c>
      <c r="AD16" s="21"/>
      <c r="AE16" s="99">
        <f t="shared" si="9"/>
        <v>1</v>
      </c>
      <c r="AF16" s="22">
        <f t="shared" si="10"/>
        <v>31441</v>
      </c>
    </row>
    <row r="17" spans="1:34" s="5" customFormat="1" ht="15" customHeight="1" x14ac:dyDescent="0.2">
      <c r="B17" s="10" t="s">
        <v>144</v>
      </c>
      <c r="C17" s="10" t="s">
        <v>136</v>
      </c>
      <c r="D17" s="20">
        <v>19328</v>
      </c>
      <c r="E17" s="20">
        <f t="shared" si="8"/>
        <v>25319.68</v>
      </c>
      <c r="G17" s="90">
        <v>0.38800000000000001</v>
      </c>
      <c r="H17" s="24">
        <f t="shared" si="0"/>
        <v>9824</v>
      </c>
      <c r="J17" s="90">
        <v>0.158</v>
      </c>
      <c r="K17" s="24">
        <f>ROUND(+$E17*J18,0)</f>
        <v>4001</v>
      </c>
      <c r="M17" s="90">
        <v>0.27500000000000002</v>
      </c>
      <c r="N17" s="24">
        <f t="shared" si="2"/>
        <v>6963</v>
      </c>
      <c r="P17" s="90">
        <v>6.8000000000000005E-2</v>
      </c>
      <c r="Q17" s="24">
        <f t="shared" si="3"/>
        <v>1722</v>
      </c>
      <c r="S17" s="90">
        <v>1.6E-2</v>
      </c>
      <c r="T17" s="24">
        <f t="shared" si="4"/>
        <v>405</v>
      </c>
      <c r="V17" s="90">
        <v>4.9000000000000002E-2</v>
      </c>
      <c r="W17" s="24">
        <f t="shared" si="5"/>
        <v>1241</v>
      </c>
      <c r="Y17" s="90">
        <v>7.0000000000000001E-3</v>
      </c>
      <c r="Z17" s="24">
        <f t="shared" si="6"/>
        <v>177</v>
      </c>
      <c r="AB17" s="90">
        <v>3.9E-2</v>
      </c>
      <c r="AC17" s="24">
        <f t="shared" si="7"/>
        <v>987</v>
      </c>
      <c r="AD17" s="21"/>
      <c r="AE17" s="99">
        <f>G17+J18+M17+P17+AB17+S17+V17+Y17</f>
        <v>1</v>
      </c>
      <c r="AF17" s="22">
        <f t="shared" si="10"/>
        <v>25320</v>
      </c>
    </row>
    <row r="18" spans="1:34" s="5" customFormat="1" ht="15" customHeight="1" x14ac:dyDescent="0.2">
      <c r="B18" s="10" t="s">
        <v>145</v>
      </c>
      <c r="C18" s="10" t="s">
        <v>136</v>
      </c>
      <c r="D18" s="20">
        <v>19328</v>
      </c>
      <c r="E18" s="20">
        <f t="shared" si="8"/>
        <v>25319.68</v>
      </c>
      <c r="G18" s="90">
        <v>0.38800000000000001</v>
      </c>
      <c r="H18" s="24">
        <f t="shared" si="0"/>
        <v>9824</v>
      </c>
      <c r="J18" s="90">
        <v>0.158</v>
      </c>
      <c r="K18" s="24">
        <f>ROUND(+$E18*J19,0)</f>
        <v>4001</v>
      </c>
      <c r="M18" s="90">
        <v>0.27500000000000002</v>
      </c>
      <c r="N18" s="24">
        <f t="shared" si="2"/>
        <v>6963</v>
      </c>
      <c r="P18" s="90">
        <v>6.8000000000000005E-2</v>
      </c>
      <c r="Q18" s="24">
        <f t="shared" si="3"/>
        <v>1722</v>
      </c>
      <c r="S18" s="90">
        <v>1.6E-2</v>
      </c>
      <c r="T18" s="24">
        <f t="shared" si="4"/>
        <v>405</v>
      </c>
      <c r="V18" s="90">
        <v>4.9000000000000002E-2</v>
      </c>
      <c r="W18" s="24">
        <f t="shared" si="5"/>
        <v>1241</v>
      </c>
      <c r="Y18" s="90">
        <v>7.0000000000000001E-3</v>
      </c>
      <c r="Z18" s="24">
        <f t="shared" si="6"/>
        <v>177</v>
      </c>
      <c r="AB18" s="90">
        <v>3.9E-2</v>
      </c>
      <c r="AC18" s="24">
        <f t="shared" si="7"/>
        <v>987</v>
      </c>
      <c r="AD18" s="21"/>
      <c r="AE18" s="99">
        <f>G18+J19+M18+P18+AB18+S18+V18+Y18</f>
        <v>1</v>
      </c>
      <c r="AF18" s="22">
        <f t="shared" si="10"/>
        <v>25320</v>
      </c>
    </row>
    <row r="19" spans="1:34" s="5" customFormat="1" ht="15" customHeight="1" x14ac:dyDescent="0.2">
      <c r="B19" s="10" t="s">
        <v>148</v>
      </c>
      <c r="C19" s="10" t="s">
        <v>147</v>
      </c>
      <c r="D19" s="20">
        <v>24000</v>
      </c>
      <c r="E19" s="20">
        <f t="shared" si="8"/>
        <v>31440</v>
      </c>
      <c r="G19" s="90">
        <v>0.38800000000000001</v>
      </c>
      <c r="H19" s="24">
        <f t="shared" si="0"/>
        <v>12199</v>
      </c>
      <c r="J19" s="90">
        <v>0.158</v>
      </c>
      <c r="K19" s="24">
        <f t="shared" si="1"/>
        <v>4968</v>
      </c>
      <c r="M19" s="90">
        <v>0.27500000000000002</v>
      </c>
      <c r="N19" s="24">
        <f t="shared" si="2"/>
        <v>8646</v>
      </c>
      <c r="P19" s="90">
        <v>6.8000000000000005E-2</v>
      </c>
      <c r="Q19" s="24">
        <f t="shared" si="3"/>
        <v>2138</v>
      </c>
      <c r="S19" s="90">
        <v>1.6E-2</v>
      </c>
      <c r="T19" s="24">
        <f t="shared" si="4"/>
        <v>503</v>
      </c>
      <c r="V19" s="90">
        <v>4.9000000000000002E-2</v>
      </c>
      <c r="W19" s="24">
        <f t="shared" si="5"/>
        <v>1541</v>
      </c>
      <c r="Y19" s="90">
        <v>7.0000000000000001E-3</v>
      </c>
      <c r="Z19" s="24">
        <f t="shared" si="6"/>
        <v>220</v>
      </c>
      <c r="AB19" s="90">
        <v>3.9E-2</v>
      </c>
      <c r="AC19" s="24">
        <f t="shared" si="7"/>
        <v>1226</v>
      </c>
      <c r="AD19" s="21"/>
      <c r="AE19" s="99">
        <f t="shared" si="9"/>
        <v>1</v>
      </c>
      <c r="AF19" s="22">
        <f t="shared" si="10"/>
        <v>31441</v>
      </c>
    </row>
    <row r="20" spans="1:34" s="5" customFormat="1" ht="15" customHeight="1" x14ac:dyDescent="0.2">
      <c r="B20" s="10"/>
      <c r="C20" s="10"/>
      <c r="D20" s="10"/>
      <c r="E20" s="23"/>
      <c r="G20" s="95"/>
      <c r="H20" s="24">
        <f>ROUND(+$E20*G20,0)</f>
        <v>0</v>
      </c>
      <c r="J20" s="95"/>
      <c r="K20" s="24">
        <f>ROUND(+$E20*J20,0)</f>
        <v>0</v>
      </c>
      <c r="M20" s="95"/>
      <c r="N20" s="24">
        <f>ROUND(+$E20*M20,0)</f>
        <v>0</v>
      </c>
      <c r="P20" s="95"/>
      <c r="Q20" s="24">
        <f>ROUND(+$E20*P20,0)</f>
        <v>0</v>
      </c>
      <c r="S20" s="95"/>
      <c r="T20" s="24">
        <f>ROUND(+$E20*S20,0)</f>
        <v>0</v>
      </c>
      <c r="V20" s="95"/>
      <c r="W20" s="24">
        <f>ROUND(+$E20*V20,0)</f>
        <v>0</v>
      </c>
      <c r="Y20" s="95"/>
      <c r="Z20" s="24">
        <f>ROUND(+$E20*Y20,0)</f>
        <v>0</v>
      </c>
      <c r="AB20" s="95"/>
      <c r="AC20" s="24">
        <f>ROUND(+$E20*AB20,0)</f>
        <v>0</v>
      </c>
      <c r="AD20" s="21"/>
      <c r="AE20" s="106"/>
      <c r="AF20" s="22">
        <f t="shared" si="10"/>
        <v>0</v>
      </c>
    </row>
    <row r="21" spans="1:34" s="5" customFormat="1" ht="15" customHeight="1" x14ac:dyDescent="0.2">
      <c r="B21" s="10"/>
      <c r="C21" s="10"/>
      <c r="D21" s="11"/>
      <c r="E21" s="56"/>
      <c r="G21" s="96"/>
      <c r="H21" s="25">
        <f>ROUND(+$E21*G21,0)</f>
        <v>0</v>
      </c>
      <c r="J21" s="96"/>
      <c r="K21" s="25">
        <f>ROUND(+$E21*J21,0)</f>
        <v>0</v>
      </c>
      <c r="M21" s="96"/>
      <c r="N21" s="25">
        <f>ROUND(+$E21*M21,0)</f>
        <v>0</v>
      </c>
      <c r="P21" s="96"/>
      <c r="Q21" s="25">
        <f>ROUND(+$E21*P21,0)</f>
        <v>0</v>
      </c>
      <c r="S21" s="96"/>
      <c r="T21" s="25">
        <f>ROUND(+$E21*S21,0)</f>
        <v>0</v>
      </c>
      <c r="V21" s="96"/>
      <c r="W21" s="25">
        <f>ROUND(+$E21*V21,0)</f>
        <v>0</v>
      </c>
      <c r="Y21" s="96"/>
      <c r="Z21" s="25">
        <f>ROUND(+$E21*Y21,0)</f>
        <v>0</v>
      </c>
      <c r="AB21" s="96"/>
      <c r="AC21" s="25">
        <f>ROUND(+$E21*AB21,0)</f>
        <v>0</v>
      </c>
      <c r="AD21" s="25"/>
      <c r="AE21" s="106"/>
      <c r="AF21" s="22">
        <f t="shared" si="10"/>
        <v>0</v>
      </c>
    </row>
    <row r="22" spans="1:34" s="5" customFormat="1" ht="15" customHeight="1" x14ac:dyDescent="0.2">
      <c r="A22" s="62">
        <v>5001</v>
      </c>
      <c r="B22" s="62"/>
      <c r="C22" s="26" t="s">
        <v>19</v>
      </c>
      <c r="D22" s="120">
        <f>SUM(D14:D21)</f>
        <v>152656</v>
      </c>
      <c r="E22" s="84">
        <f>SUM(E14:E21)</f>
        <v>199979.36</v>
      </c>
      <c r="F22" s="26"/>
      <c r="G22" s="89">
        <f>SUM(G14:G20)</f>
        <v>2.3279999999999998</v>
      </c>
      <c r="H22" s="27">
        <f>SUM(H14:H21)</f>
        <v>77592</v>
      </c>
      <c r="I22" s="26"/>
      <c r="J22" s="89">
        <f>SUM(J14:J20)</f>
        <v>0.94800000000000006</v>
      </c>
      <c r="K22" s="27">
        <f>SUM(K14:K21)</f>
        <v>31598</v>
      </c>
      <c r="L22" s="26"/>
      <c r="M22" s="89">
        <f>SUM(M14:M20)</f>
        <v>1.65</v>
      </c>
      <c r="N22" s="27">
        <f>SUM(N14:N21)</f>
        <v>54995</v>
      </c>
      <c r="O22" s="26"/>
      <c r="P22" s="89">
        <f>SUM(P14:P20)</f>
        <v>0.40800000000000003</v>
      </c>
      <c r="Q22" s="27">
        <f>SUM(Q14:Q21)</f>
        <v>13599</v>
      </c>
      <c r="R22" s="26"/>
      <c r="S22" s="89">
        <f>SUM(S14:S20)</f>
        <v>9.6000000000000002E-2</v>
      </c>
      <c r="T22" s="27">
        <f>SUM(T14:T21)</f>
        <v>3200</v>
      </c>
      <c r="U22" s="26"/>
      <c r="V22" s="89">
        <f>SUM(V14:V20)</f>
        <v>0.29399999999999998</v>
      </c>
      <c r="W22" s="27">
        <f>SUM(W14:W21)</f>
        <v>9801</v>
      </c>
      <c r="X22" s="26"/>
      <c r="Y22" s="89">
        <f>SUM(Y14:Y20)</f>
        <v>4.2000000000000003E-2</v>
      </c>
      <c r="Z22" s="27">
        <f>SUM(Z14:Z21)</f>
        <v>1399</v>
      </c>
      <c r="AA22" s="26"/>
      <c r="AB22" s="89">
        <f>SUM(AB14:AB20)</f>
        <v>0.23400000000000001</v>
      </c>
      <c r="AC22" s="27">
        <f>SUM(AC14:AC21)</f>
        <v>7798</v>
      </c>
      <c r="AD22" s="27"/>
      <c r="AE22" s="86">
        <f t="shared" ref="AE22" si="11">G22+J22+M22+P22+AB22+S22+V22+Y22</f>
        <v>6</v>
      </c>
      <c r="AF22" s="27">
        <f>SUM(AF14:AF21)</f>
        <v>199982</v>
      </c>
    </row>
    <row r="23" spans="1:34" s="5" customFormat="1" ht="15" customHeight="1" x14ac:dyDescent="0.2">
      <c r="E23" s="29"/>
      <c r="G23" s="87"/>
      <c r="H23" s="118">
        <f>+H22/AF22</f>
        <v>0.38799491954275883</v>
      </c>
      <c r="J23" s="87"/>
      <c r="K23" s="118">
        <f>+K22/AF22</f>
        <v>0.15800422037983419</v>
      </c>
      <c r="M23" s="87"/>
      <c r="N23" s="118">
        <f>+N22/AF22</f>
        <v>0.27499974997749799</v>
      </c>
      <c r="P23" s="87"/>
      <c r="Q23" s="118">
        <f>+Q22/AF22</f>
        <v>6.8001120100809068E-2</v>
      </c>
      <c r="S23" s="87"/>
      <c r="T23" s="118">
        <f>+T22/AF22</f>
        <v>1.6001440129611664E-2</v>
      </c>
      <c r="V23" s="87"/>
      <c r="W23" s="118">
        <f>+W22/AF22</f>
        <v>4.9009410846976229E-2</v>
      </c>
      <c r="Y23" s="87"/>
      <c r="Z23" s="118">
        <f>+Z22/AF22</f>
        <v>6.9956296066646002E-3</v>
      </c>
      <c r="AB23" s="87"/>
      <c r="AC23" s="118">
        <f>+AC22/AF22</f>
        <v>3.8993509415847429E-2</v>
      </c>
      <c r="AD23" s="25"/>
      <c r="AE23" s="104"/>
      <c r="AF23" s="30"/>
    </row>
    <row r="24" spans="1:34" s="5" customFormat="1" ht="15" customHeight="1" x14ac:dyDescent="0.2">
      <c r="C24" s="4" t="s">
        <v>8</v>
      </c>
      <c r="E24" s="29"/>
      <c r="G24" s="87"/>
      <c r="H24" s="25"/>
      <c r="J24" s="87"/>
      <c r="K24" s="25"/>
      <c r="M24" s="87"/>
      <c r="N24" s="25"/>
      <c r="P24" s="87"/>
      <c r="Q24" s="25"/>
      <c r="S24" s="87"/>
      <c r="T24" s="25"/>
      <c r="V24" s="87"/>
      <c r="W24" s="25"/>
      <c r="Y24" s="87"/>
      <c r="Z24" s="25"/>
      <c r="AB24" s="87"/>
      <c r="AC24" s="25"/>
      <c r="AD24" s="25"/>
      <c r="AE24" s="104"/>
      <c r="AF24" s="30"/>
    </row>
    <row r="25" spans="1:34" s="5" customFormat="1" ht="15" customHeight="1" x14ac:dyDescent="0.2">
      <c r="A25" s="62">
        <v>5033</v>
      </c>
      <c r="B25" s="62"/>
      <c r="C25" s="4" t="s">
        <v>40</v>
      </c>
      <c r="E25" s="34"/>
      <c r="G25" s="87"/>
      <c r="H25" s="25"/>
      <c r="J25" s="87"/>
      <c r="K25" s="25"/>
      <c r="M25" s="87"/>
      <c r="N25" s="25"/>
      <c r="P25" s="87"/>
      <c r="Q25" s="25"/>
      <c r="S25" s="87"/>
      <c r="T25" s="25"/>
      <c r="V25" s="87"/>
      <c r="W25" s="25"/>
      <c r="Y25" s="87"/>
      <c r="Z25" s="25"/>
      <c r="AB25" s="87"/>
      <c r="AC25" s="25"/>
      <c r="AD25" s="25"/>
      <c r="AE25" s="104"/>
      <c r="AF25" s="22">
        <f>+H25+K25+N25+Q25+AC25</f>
        <v>0</v>
      </c>
      <c r="AH25" s="88"/>
    </row>
    <row r="26" spans="1:34" s="5" customFormat="1" ht="15" customHeight="1" x14ac:dyDescent="0.2">
      <c r="A26" s="32"/>
      <c r="B26" s="32"/>
      <c r="E26" s="64"/>
      <c r="G26" s="87"/>
      <c r="H26" s="25"/>
      <c r="J26" s="87"/>
      <c r="K26" s="25"/>
      <c r="M26" s="87"/>
      <c r="N26" s="25"/>
      <c r="P26" s="87"/>
      <c r="Q26" s="25"/>
      <c r="S26" s="87"/>
      <c r="T26" s="25"/>
      <c r="V26" s="87"/>
      <c r="W26" s="25"/>
      <c r="Y26" s="87"/>
      <c r="Z26" s="25"/>
      <c r="AB26" s="87"/>
      <c r="AC26" s="25"/>
      <c r="AD26" s="25"/>
      <c r="AE26" s="104"/>
      <c r="AF26" s="22"/>
      <c r="AH26" s="88"/>
    </row>
    <row r="27" spans="1:34" ht="15" customHeight="1" x14ac:dyDescent="0.2">
      <c r="C27" s="1" t="s">
        <v>9</v>
      </c>
      <c r="D27" s="33" t="s">
        <v>10</v>
      </c>
      <c r="E27" s="34">
        <v>0</v>
      </c>
      <c r="F27" s="35"/>
      <c r="G27" s="98"/>
      <c r="H27" s="36"/>
      <c r="J27" s="98"/>
      <c r="K27" s="36"/>
      <c r="M27" s="98"/>
      <c r="N27" s="36"/>
      <c r="P27" s="98"/>
      <c r="Q27" s="36"/>
      <c r="S27" s="98"/>
      <c r="T27" s="36"/>
      <c r="V27" s="98"/>
      <c r="W27" s="36"/>
      <c r="Y27" s="98"/>
      <c r="Z27" s="36"/>
      <c r="AB27" s="98"/>
      <c r="AC27" s="36"/>
      <c r="AD27" s="36"/>
      <c r="AE27" s="106"/>
      <c r="AF27" s="22">
        <f>+H27+K27+N27+Q27+AC27+T27+W27+Z27</f>
        <v>0</v>
      </c>
      <c r="AH27" s="114"/>
    </row>
    <row r="28" spans="1:34" ht="15" customHeight="1" x14ac:dyDescent="0.2">
      <c r="C28" s="1" t="s">
        <v>11</v>
      </c>
      <c r="D28" s="33" t="s">
        <v>10</v>
      </c>
      <c r="E28" s="37">
        <v>0</v>
      </c>
      <c r="F28" s="35"/>
      <c r="G28" s="98"/>
      <c r="H28" s="36"/>
      <c r="J28" s="98"/>
      <c r="K28" s="36"/>
      <c r="M28" s="98"/>
      <c r="N28" s="36"/>
      <c r="P28" s="98"/>
      <c r="Q28" s="36"/>
      <c r="S28" s="98"/>
      <c r="T28" s="36"/>
      <c r="V28" s="98"/>
      <c r="W28" s="36"/>
      <c r="Y28" s="98"/>
      <c r="Z28" s="36"/>
      <c r="AB28" s="98"/>
      <c r="AC28" s="36"/>
      <c r="AD28" s="36"/>
      <c r="AE28" s="106"/>
      <c r="AF28" s="22">
        <f t="shared" ref="AF28:AF30" si="12">+H28+K28+N28+Q28+AC28+T28+W28+Z28</f>
        <v>0</v>
      </c>
    </row>
    <row r="29" spans="1:34" ht="15" customHeight="1" x14ac:dyDescent="0.2">
      <c r="C29" s="1" t="s">
        <v>12</v>
      </c>
      <c r="D29" s="33" t="s">
        <v>10</v>
      </c>
      <c r="E29" s="37">
        <v>0</v>
      </c>
      <c r="F29" s="35"/>
      <c r="G29" s="98"/>
      <c r="H29" s="36"/>
      <c r="J29" s="98"/>
      <c r="K29" s="36"/>
      <c r="M29" s="98"/>
      <c r="N29" s="36"/>
      <c r="P29" s="98"/>
      <c r="Q29" s="36"/>
      <c r="S29" s="98"/>
      <c r="T29" s="36"/>
      <c r="V29" s="98"/>
      <c r="W29" s="36"/>
      <c r="Y29" s="98"/>
      <c r="Z29" s="36"/>
      <c r="AB29" s="98"/>
      <c r="AC29" s="36"/>
      <c r="AD29" s="36"/>
      <c r="AE29" s="106"/>
      <c r="AF29" s="22">
        <f t="shared" si="12"/>
        <v>0</v>
      </c>
    </row>
    <row r="30" spans="1:34" ht="15" customHeight="1" x14ac:dyDescent="0.2">
      <c r="C30" s="1" t="s">
        <v>13</v>
      </c>
      <c r="D30" s="55" t="s">
        <v>21</v>
      </c>
      <c r="E30" s="38">
        <v>0</v>
      </c>
      <c r="H30" s="39"/>
      <c r="K30" s="39"/>
      <c r="N30" s="39"/>
      <c r="Q30" s="39"/>
      <c r="T30" s="39"/>
      <c r="W30" s="39"/>
      <c r="Z30" s="39"/>
      <c r="AC30" s="39"/>
      <c r="AD30" s="36"/>
      <c r="AE30" s="106"/>
      <c r="AF30" s="22">
        <f t="shared" si="12"/>
        <v>0</v>
      </c>
    </row>
    <row r="31" spans="1:34" ht="15" customHeight="1" x14ac:dyDescent="0.2">
      <c r="C31" s="1" t="s">
        <v>14</v>
      </c>
      <c r="D31" s="55" t="s">
        <v>21</v>
      </c>
      <c r="E31" s="38"/>
      <c r="H31" s="39">
        <f>ROUND(+$E31*G$22*$G$5,0)</f>
        <v>0</v>
      </c>
      <c r="K31" s="39">
        <f>ROUND(+$E31*J$22*$G$5,0)</f>
        <v>0</v>
      </c>
      <c r="N31" s="39">
        <f>ROUND(+$E31*M$22*$G$5,0)</f>
        <v>0</v>
      </c>
      <c r="Q31" s="39">
        <f>ROUND(+$E31*P$22*$G$5,0)</f>
        <v>0</v>
      </c>
      <c r="T31" s="39">
        <f>ROUND(+$E31*S$22*$G$5,0)</f>
        <v>0</v>
      </c>
      <c r="W31" s="39">
        <f>ROUND(+$E31*V$22*$G$5,0)</f>
        <v>0</v>
      </c>
      <c r="Z31" s="39">
        <f>ROUND(+$E31*Y$22*$G$5,0)</f>
        <v>0</v>
      </c>
      <c r="AC31" s="39">
        <f>ROUND(+$E31*AB$22*$G$5,0)</f>
        <v>0</v>
      </c>
      <c r="AD31" s="36"/>
      <c r="AE31" s="106"/>
      <c r="AF31" s="22">
        <f>+H31+K31+N31+Q31+AC31</f>
        <v>0</v>
      </c>
    </row>
    <row r="32" spans="1:34" ht="15" customHeight="1" x14ac:dyDescent="0.2">
      <c r="C32" s="1" t="s">
        <v>15</v>
      </c>
      <c r="D32" s="1" t="s">
        <v>140</v>
      </c>
      <c r="E32" s="1" t="s">
        <v>140</v>
      </c>
      <c r="G32" s="94"/>
      <c r="H32" s="40" t="s">
        <v>140</v>
      </c>
      <c r="J32" s="94"/>
      <c r="K32" s="40" t="s">
        <v>140</v>
      </c>
      <c r="M32" s="94"/>
      <c r="N32" s="40" t="s">
        <v>140</v>
      </c>
      <c r="P32" s="94"/>
      <c r="Q32" s="40" t="s">
        <v>140</v>
      </c>
      <c r="S32" s="94"/>
      <c r="T32" s="40" t="s">
        <v>140</v>
      </c>
      <c r="V32" s="94"/>
      <c r="W32" s="40" t="s">
        <v>140</v>
      </c>
      <c r="Y32" s="94"/>
      <c r="Z32" s="40" t="s">
        <v>140</v>
      </c>
      <c r="AB32" s="94"/>
      <c r="AC32" s="40" t="s">
        <v>140</v>
      </c>
      <c r="AD32" s="40"/>
      <c r="AE32" s="106"/>
      <c r="AF32" s="22">
        <v>0</v>
      </c>
      <c r="AH32" s="114"/>
    </row>
    <row r="33" spans="1:34" ht="15" customHeight="1" x14ac:dyDescent="0.2">
      <c r="C33" s="6" t="s">
        <v>16</v>
      </c>
      <c r="D33" s="1" t="s">
        <v>140</v>
      </c>
      <c r="H33" s="4"/>
      <c r="K33" s="4"/>
      <c r="N33" s="4"/>
      <c r="Q33" s="4"/>
      <c r="T33" s="4"/>
      <c r="W33" s="4"/>
      <c r="Z33" s="4"/>
      <c r="AC33" s="4"/>
      <c r="AD33" s="4"/>
      <c r="AF33" s="32"/>
    </row>
    <row r="34" spans="1:34" ht="15" customHeight="1" x14ac:dyDescent="0.2">
      <c r="C34" s="8" t="s">
        <v>140</v>
      </c>
      <c r="D34" s="7"/>
      <c r="E34" s="41">
        <v>0</v>
      </c>
      <c r="G34" s="94"/>
      <c r="H34" s="42"/>
      <c r="J34" s="94"/>
      <c r="K34" s="42"/>
      <c r="M34" s="94"/>
      <c r="N34" s="42"/>
      <c r="P34" s="94"/>
      <c r="Q34" s="42"/>
      <c r="S34" s="94"/>
      <c r="T34" s="42"/>
      <c r="V34" s="94"/>
      <c r="W34" s="42"/>
      <c r="Y34" s="94"/>
      <c r="Z34" s="42"/>
      <c r="AB34" s="94"/>
      <c r="AC34" s="42"/>
      <c r="AD34" s="42"/>
      <c r="AE34" s="106"/>
      <c r="AF34" s="22">
        <f>+H34+K34+N34+Q34+AC34</f>
        <v>0</v>
      </c>
    </row>
    <row r="35" spans="1:34" ht="15" customHeight="1" x14ac:dyDescent="0.2">
      <c r="C35" s="9" t="s">
        <v>140</v>
      </c>
      <c r="D35" s="10"/>
      <c r="E35" s="41"/>
      <c r="G35" s="95"/>
      <c r="H35" s="82"/>
      <c r="J35" s="95"/>
      <c r="K35" s="82"/>
      <c r="M35" s="95"/>
      <c r="N35" s="82"/>
      <c r="P35" s="95"/>
      <c r="Q35" s="82"/>
      <c r="S35" s="95"/>
      <c r="T35" s="82"/>
      <c r="V35" s="95"/>
      <c r="W35" s="82"/>
      <c r="Y35" s="95"/>
      <c r="Z35" s="82"/>
      <c r="AB35" s="95"/>
      <c r="AC35" s="82"/>
      <c r="AD35" s="42"/>
      <c r="AE35" s="106"/>
      <c r="AF35" s="22"/>
    </row>
    <row r="36" spans="1:34" ht="15" customHeight="1" x14ac:dyDescent="0.2">
      <c r="C36" s="9"/>
      <c r="D36" s="11"/>
      <c r="E36" s="38"/>
      <c r="G36" s="96"/>
      <c r="H36" s="82"/>
      <c r="J36" s="96"/>
      <c r="K36" s="82"/>
      <c r="M36" s="96"/>
      <c r="N36" s="82"/>
      <c r="P36" s="96"/>
      <c r="Q36" s="82"/>
      <c r="S36" s="96"/>
      <c r="T36" s="82"/>
      <c r="V36" s="96"/>
      <c r="W36" s="82"/>
      <c r="Y36" s="96"/>
      <c r="Z36" s="82"/>
      <c r="AB36" s="96"/>
      <c r="AC36" s="82"/>
      <c r="AD36" s="43"/>
      <c r="AE36" s="106"/>
      <c r="AF36" s="22"/>
    </row>
    <row r="37" spans="1:34" s="5" customFormat="1" ht="15" customHeight="1" x14ac:dyDescent="0.2">
      <c r="A37" s="62">
        <v>5054</v>
      </c>
      <c r="B37" s="62"/>
      <c r="C37" s="57" t="s">
        <v>23</v>
      </c>
      <c r="D37" s="26"/>
      <c r="E37" s="87">
        <f>+AF37/AF22</f>
        <v>0</v>
      </c>
      <c r="F37" s="26"/>
      <c r="G37" s="97"/>
      <c r="H37" s="27">
        <f>SUM(H27:H36)</f>
        <v>0</v>
      </c>
      <c r="I37" s="26"/>
      <c r="J37" s="97"/>
      <c r="K37" s="27">
        <f>SUM(K27:K36)</f>
        <v>0</v>
      </c>
      <c r="L37" s="26"/>
      <c r="M37" s="97"/>
      <c r="N37" s="27">
        <f>SUM(N27:N36)</f>
        <v>0</v>
      </c>
      <c r="O37" s="26"/>
      <c r="P37" s="97"/>
      <c r="Q37" s="27">
        <f>SUM(Q27:Q36)</f>
        <v>0</v>
      </c>
      <c r="R37" s="26"/>
      <c r="S37" s="97"/>
      <c r="T37" s="27">
        <f>SUM(T27:T36)</f>
        <v>0</v>
      </c>
      <c r="U37" s="26"/>
      <c r="V37" s="97"/>
      <c r="W37" s="27">
        <f>SUM(W27:W36)</f>
        <v>0</v>
      </c>
      <c r="X37" s="26"/>
      <c r="Y37" s="97"/>
      <c r="Z37" s="27">
        <f>SUM(Z27:Z36)</f>
        <v>0</v>
      </c>
      <c r="AA37" s="26"/>
      <c r="AB37" s="97"/>
      <c r="AC37" s="27">
        <f>SUM(AC27:AC36)</f>
        <v>0</v>
      </c>
      <c r="AD37" s="27"/>
      <c r="AE37" s="107"/>
      <c r="AF37" s="28">
        <v>0</v>
      </c>
      <c r="AH37" s="88"/>
    </row>
    <row r="38" spans="1:34" s="5" customFormat="1" ht="15" customHeight="1" x14ac:dyDescent="0.2">
      <c r="E38" s="83"/>
      <c r="G38" s="343" t="s">
        <v>98</v>
      </c>
      <c r="H38" s="344"/>
      <c r="I38" s="344"/>
      <c r="J38" s="344"/>
      <c r="K38" s="344"/>
      <c r="L38" s="344"/>
      <c r="M38" s="344"/>
      <c r="N38" s="344"/>
      <c r="O38" s="344"/>
      <c r="P38" s="344"/>
      <c r="Q38" s="344"/>
      <c r="R38" s="344"/>
      <c r="S38" s="344"/>
      <c r="T38" s="344"/>
      <c r="U38" s="344"/>
      <c r="V38" s="344"/>
      <c r="W38" s="344"/>
      <c r="X38" s="344"/>
      <c r="Y38" s="344"/>
      <c r="Z38" s="344"/>
      <c r="AA38" s="344"/>
      <c r="AB38" s="344"/>
      <c r="AC38" s="345"/>
      <c r="AD38" s="17"/>
      <c r="AE38" s="99"/>
      <c r="AF38" s="12"/>
    </row>
    <row r="39" spans="1:34" s="5" customFormat="1" ht="15" customHeight="1" x14ac:dyDescent="0.2">
      <c r="E39" s="83"/>
      <c r="G39" s="341"/>
      <c r="H39" s="342"/>
      <c r="I39" s="1"/>
      <c r="J39" s="341"/>
      <c r="K39" s="342"/>
      <c r="L39" s="1"/>
      <c r="M39" s="341"/>
      <c r="N39" s="342"/>
      <c r="O39" s="1"/>
      <c r="P39" s="341"/>
      <c r="Q39" s="342"/>
      <c r="R39" s="1"/>
      <c r="S39" s="90"/>
      <c r="T39" s="1"/>
      <c r="U39" s="1"/>
      <c r="V39" s="90"/>
      <c r="W39" s="1"/>
      <c r="X39" s="1"/>
      <c r="Y39" s="90"/>
      <c r="Z39" s="1"/>
      <c r="AA39" s="1"/>
      <c r="AB39" s="341"/>
      <c r="AC39" s="342"/>
      <c r="AD39" s="119"/>
      <c r="AE39" s="340" t="s">
        <v>1</v>
      </c>
      <c r="AF39" s="340"/>
    </row>
    <row r="40" spans="1:34" ht="15" customHeight="1" x14ac:dyDescent="0.2">
      <c r="G40" s="93" t="s">
        <v>17</v>
      </c>
      <c r="H40" s="18" t="s">
        <v>18</v>
      </c>
      <c r="I40" s="2"/>
      <c r="J40" s="93" t="s">
        <v>17</v>
      </c>
      <c r="K40" s="18" t="s">
        <v>18</v>
      </c>
      <c r="L40" s="2"/>
      <c r="M40" s="93" t="s">
        <v>17</v>
      </c>
      <c r="N40" s="18" t="s">
        <v>18</v>
      </c>
      <c r="O40" s="2"/>
      <c r="P40" s="93" t="s">
        <v>17</v>
      </c>
      <c r="Q40" s="18" t="s">
        <v>18</v>
      </c>
      <c r="AB40" s="93" t="s">
        <v>17</v>
      </c>
      <c r="AC40" s="18" t="s">
        <v>18</v>
      </c>
      <c r="AD40" s="18"/>
      <c r="AE40" s="105" t="s">
        <v>17</v>
      </c>
      <c r="AF40" s="19" t="s">
        <v>18</v>
      </c>
    </row>
    <row r="41" spans="1:34" ht="15" customHeight="1" x14ac:dyDescent="0.2">
      <c r="G41" s="93"/>
      <c r="H41" s="18"/>
      <c r="I41" s="2"/>
      <c r="J41" s="93"/>
      <c r="K41" s="18"/>
      <c r="L41" s="2"/>
      <c r="M41" s="93"/>
      <c r="N41" s="18"/>
      <c r="O41" s="2"/>
      <c r="P41" s="93"/>
      <c r="Q41" s="18"/>
      <c r="AB41" s="93"/>
      <c r="AC41" s="18"/>
      <c r="AD41" s="18"/>
      <c r="AE41" s="105"/>
      <c r="AF41" s="19"/>
    </row>
    <row r="42" spans="1:34" ht="15" customHeight="1" x14ac:dyDescent="0.2">
      <c r="C42" s="2" t="s">
        <v>24</v>
      </c>
      <c r="E42" s="6" t="s">
        <v>36</v>
      </c>
      <c r="H42" s="25"/>
      <c r="K42" s="4"/>
      <c r="N42" s="4"/>
      <c r="Q42" s="4"/>
      <c r="AC42" s="4"/>
      <c r="AD42" s="4"/>
      <c r="AF42" s="32"/>
    </row>
    <row r="43" spans="1:34" ht="15" customHeight="1" x14ac:dyDescent="0.2">
      <c r="C43" s="74" t="s">
        <v>26</v>
      </c>
      <c r="H43" s="4"/>
      <c r="K43" s="4"/>
      <c r="N43" s="4"/>
      <c r="Q43" s="4"/>
      <c r="AC43" s="4"/>
      <c r="AD43" s="4"/>
      <c r="AF43" s="32"/>
    </row>
    <row r="44" spans="1:34" ht="15" customHeight="1" x14ac:dyDescent="0.2">
      <c r="A44" s="65">
        <v>5210</v>
      </c>
      <c r="B44" s="65"/>
      <c r="C44" s="8" t="s">
        <v>57</v>
      </c>
      <c r="D44" s="7"/>
      <c r="E44" s="46"/>
      <c r="G44" s="94"/>
      <c r="H44" s="21"/>
      <c r="J44" s="94"/>
      <c r="K44" s="21"/>
      <c r="M44" s="94"/>
      <c r="N44" s="21"/>
      <c r="P44" s="94"/>
      <c r="Q44" s="21"/>
      <c r="AB44" s="94"/>
      <c r="AC44" s="21"/>
      <c r="AD44" s="21"/>
      <c r="AE44" s="106"/>
      <c r="AF44" s="22">
        <f t="shared" ref="AF44:AF90" si="13">+H44+K44+N44+Q44+AC44+T44+W44+Z44</f>
        <v>0</v>
      </c>
      <c r="AH44" s="47">
        <f>+AF44-E44</f>
        <v>0</v>
      </c>
    </row>
    <row r="45" spans="1:34" ht="15" customHeight="1" x14ac:dyDescent="0.2">
      <c r="A45" s="65">
        <v>5211</v>
      </c>
      <c r="B45" s="65"/>
      <c r="C45" s="8" t="s">
        <v>31</v>
      </c>
      <c r="D45" s="7"/>
      <c r="E45" s="46"/>
      <c r="G45" s="94"/>
      <c r="H45" s="21">
        <f t="shared" ref="H45:H57" si="14">ROUND(+$E45*G45,0)</f>
        <v>0</v>
      </c>
      <c r="J45" s="94"/>
      <c r="K45" s="21">
        <f t="shared" ref="K45:K57" si="15">ROUND(+$E45*J45,0)</f>
        <v>0</v>
      </c>
      <c r="M45" s="94"/>
      <c r="N45" s="21">
        <f t="shared" ref="N45:N57" si="16">ROUND(+$E45*M45,0)</f>
        <v>0</v>
      </c>
      <c r="P45" s="94"/>
      <c r="Q45" s="21">
        <f t="shared" ref="Q45:Q57" si="17">ROUND(+$E45*P45,0)</f>
        <v>0</v>
      </c>
      <c r="AB45" s="94"/>
      <c r="AC45" s="21">
        <f t="shared" ref="AC45:AC57" si="18">ROUND(+$E45*AB45,0)</f>
        <v>0</v>
      </c>
      <c r="AD45" s="21"/>
      <c r="AE45" s="106"/>
      <c r="AF45" s="22">
        <f t="shared" si="13"/>
        <v>0</v>
      </c>
      <c r="AH45" s="47">
        <f t="shared" ref="AH45:AH108" si="19">+AF45-E45</f>
        <v>0</v>
      </c>
    </row>
    <row r="46" spans="1:34" ht="15" customHeight="1" x14ac:dyDescent="0.2">
      <c r="A46" s="65">
        <v>5216</v>
      </c>
      <c r="B46" s="65"/>
      <c r="C46" s="8" t="s">
        <v>94</v>
      </c>
      <c r="D46" s="7"/>
      <c r="E46" s="46"/>
      <c r="G46" s="94"/>
      <c r="H46" s="21">
        <f t="shared" si="14"/>
        <v>0</v>
      </c>
      <c r="J46" s="94"/>
      <c r="K46" s="21">
        <f t="shared" si="15"/>
        <v>0</v>
      </c>
      <c r="M46" s="94"/>
      <c r="N46" s="21">
        <f t="shared" si="16"/>
        <v>0</v>
      </c>
      <c r="P46" s="94"/>
      <c r="Q46" s="21">
        <f t="shared" si="17"/>
        <v>0</v>
      </c>
      <c r="AB46" s="94"/>
      <c r="AC46" s="21">
        <f t="shared" si="18"/>
        <v>0</v>
      </c>
      <c r="AD46" s="21"/>
      <c r="AE46" s="106"/>
      <c r="AF46" s="22">
        <f t="shared" si="13"/>
        <v>0</v>
      </c>
      <c r="AH46" s="47">
        <f t="shared" si="19"/>
        <v>0</v>
      </c>
    </row>
    <row r="47" spans="1:34" ht="15" customHeight="1" x14ac:dyDescent="0.2">
      <c r="A47" s="65">
        <v>5217</v>
      </c>
      <c r="B47" s="65"/>
      <c r="C47" s="8" t="s">
        <v>41</v>
      </c>
      <c r="D47" s="7"/>
      <c r="E47" s="46"/>
      <c r="G47" s="94"/>
      <c r="H47" s="21"/>
      <c r="J47" s="94"/>
      <c r="K47" s="21"/>
      <c r="M47" s="94"/>
      <c r="N47" s="21"/>
      <c r="P47" s="94"/>
      <c r="Q47" s="21"/>
      <c r="AB47" s="94"/>
      <c r="AC47" s="21"/>
      <c r="AD47" s="21"/>
      <c r="AE47" s="106"/>
      <c r="AF47" s="22">
        <f t="shared" si="13"/>
        <v>0</v>
      </c>
      <c r="AH47" s="47">
        <f t="shared" si="19"/>
        <v>0</v>
      </c>
    </row>
    <row r="48" spans="1:34" ht="15" customHeight="1" x14ac:dyDescent="0.2">
      <c r="A48" s="65">
        <v>5218</v>
      </c>
      <c r="B48" s="65"/>
      <c r="C48" s="8" t="s">
        <v>65</v>
      </c>
      <c r="D48" s="7"/>
      <c r="E48" s="46"/>
      <c r="G48" s="94"/>
      <c r="H48" s="21"/>
      <c r="J48" s="94"/>
      <c r="K48" s="21"/>
      <c r="M48" s="94"/>
      <c r="N48" s="21"/>
      <c r="P48" s="94"/>
      <c r="Q48" s="21"/>
      <c r="AB48" s="94"/>
      <c r="AC48" s="21"/>
      <c r="AD48" s="21"/>
      <c r="AE48" s="106"/>
      <c r="AF48" s="22">
        <f t="shared" si="13"/>
        <v>0</v>
      </c>
      <c r="AH48" s="47">
        <f t="shared" si="19"/>
        <v>0</v>
      </c>
    </row>
    <row r="49" spans="1:34" ht="15" customHeight="1" x14ac:dyDescent="0.2">
      <c r="A49" s="65">
        <v>5225</v>
      </c>
      <c r="B49" s="65"/>
      <c r="C49" s="8" t="s">
        <v>27</v>
      </c>
      <c r="D49" s="7"/>
      <c r="E49" s="46"/>
      <c r="G49" s="94"/>
      <c r="H49" s="21">
        <f t="shared" si="14"/>
        <v>0</v>
      </c>
      <c r="J49" s="94"/>
      <c r="K49" s="21">
        <f t="shared" si="15"/>
        <v>0</v>
      </c>
      <c r="M49" s="94"/>
      <c r="N49" s="21">
        <f t="shared" si="16"/>
        <v>0</v>
      </c>
      <c r="P49" s="94"/>
      <c r="Q49" s="21">
        <f t="shared" si="17"/>
        <v>0</v>
      </c>
      <c r="AB49" s="94"/>
      <c r="AC49" s="21">
        <f t="shared" si="18"/>
        <v>0</v>
      </c>
      <c r="AD49" s="21"/>
      <c r="AE49" s="106"/>
      <c r="AF49" s="22">
        <f t="shared" si="13"/>
        <v>0</v>
      </c>
      <c r="AH49" s="47">
        <f t="shared" si="19"/>
        <v>0</v>
      </c>
    </row>
    <row r="50" spans="1:34" ht="15" customHeight="1" x14ac:dyDescent="0.2">
      <c r="A50" s="65">
        <v>5227</v>
      </c>
      <c r="B50" s="65"/>
      <c r="C50" s="8" t="s">
        <v>95</v>
      </c>
      <c r="D50" s="7"/>
      <c r="E50" s="46">
        <v>0</v>
      </c>
      <c r="G50" s="94">
        <f>+G11</f>
        <v>0.38800000000000001</v>
      </c>
      <c r="H50" s="21">
        <f t="shared" si="14"/>
        <v>0</v>
      </c>
      <c r="J50" s="94">
        <f>+J11</f>
        <v>0.158</v>
      </c>
      <c r="K50" s="21">
        <f t="shared" si="15"/>
        <v>0</v>
      </c>
      <c r="M50" s="94">
        <f>+M11</f>
        <v>0.27500000000000002</v>
      </c>
      <c r="N50" s="21">
        <f t="shared" si="16"/>
        <v>0</v>
      </c>
      <c r="P50" s="94">
        <f>+P11</f>
        <v>6.8000000000000005E-2</v>
      </c>
      <c r="Q50" s="21">
        <f t="shared" si="17"/>
        <v>0</v>
      </c>
      <c r="S50" s="90">
        <f>+S11</f>
        <v>1.6E-2</v>
      </c>
      <c r="T50" s="21">
        <f t="shared" ref="T50" si="20">ROUND(+$E50*S50,0)</f>
        <v>0</v>
      </c>
      <c r="V50" s="90">
        <f>+V11</f>
        <v>4.9000000000000002E-2</v>
      </c>
      <c r="W50" s="21">
        <f t="shared" ref="W50" si="21">ROUND(+$E50*V50,0)</f>
        <v>0</v>
      </c>
      <c r="Y50" s="90">
        <f>+Y11</f>
        <v>7.0000000000000001E-3</v>
      </c>
      <c r="Z50" s="21">
        <f t="shared" ref="Z50" si="22">ROUND(+$E50*Y50,0)</f>
        <v>0</v>
      </c>
      <c r="AB50" s="94">
        <f>+AB11</f>
        <v>3.9E-2</v>
      </c>
      <c r="AC50" s="21">
        <f t="shared" si="18"/>
        <v>0</v>
      </c>
      <c r="AD50" s="21"/>
      <c r="AE50" s="106"/>
      <c r="AF50" s="22">
        <f t="shared" si="13"/>
        <v>0</v>
      </c>
      <c r="AH50" s="47">
        <f t="shared" si="19"/>
        <v>0</v>
      </c>
    </row>
    <row r="51" spans="1:34" ht="15" customHeight="1" x14ac:dyDescent="0.2">
      <c r="A51" s="65">
        <v>5229</v>
      </c>
      <c r="B51" s="65"/>
      <c r="C51" s="8" t="s">
        <v>66</v>
      </c>
      <c r="D51" s="7"/>
      <c r="E51" s="46"/>
      <c r="G51" s="94"/>
      <c r="H51" s="21"/>
      <c r="J51" s="94"/>
      <c r="K51" s="21"/>
      <c r="M51" s="94"/>
      <c r="N51" s="21"/>
      <c r="P51" s="94"/>
      <c r="Q51" s="21"/>
      <c r="AB51" s="94"/>
      <c r="AC51" s="21"/>
      <c r="AD51" s="21"/>
      <c r="AE51" s="106"/>
      <c r="AF51" s="22">
        <f t="shared" si="13"/>
        <v>0</v>
      </c>
      <c r="AH51" s="47">
        <f t="shared" si="19"/>
        <v>0</v>
      </c>
    </row>
    <row r="52" spans="1:34" ht="15" customHeight="1" x14ac:dyDescent="0.2">
      <c r="A52" s="65">
        <v>5613</v>
      </c>
      <c r="B52" s="65"/>
      <c r="C52" s="8" t="s">
        <v>42</v>
      </c>
      <c r="D52" s="7"/>
      <c r="E52" s="46"/>
      <c r="G52" s="94"/>
      <c r="H52" s="21"/>
      <c r="J52" s="94"/>
      <c r="K52" s="21"/>
      <c r="M52" s="94"/>
      <c r="N52" s="21"/>
      <c r="P52" s="94"/>
      <c r="Q52" s="21"/>
      <c r="AB52" s="94"/>
      <c r="AC52" s="21"/>
      <c r="AD52" s="21"/>
      <c r="AE52" s="106"/>
      <c r="AF52" s="22">
        <f t="shared" si="13"/>
        <v>0</v>
      </c>
      <c r="AH52" s="47">
        <f t="shared" si="19"/>
        <v>0</v>
      </c>
    </row>
    <row r="53" spans="1:34" ht="15" customHeight="1" x14ac:dyDescent="0.2">
      <c r="A53" s="65">
        <v>5618</v>
      </c>
      <c r="B53" s="65"/>
      <c r="C53" s="8" t="s">
        <v>43</v>
      </c>
      <c r="D53" s="7"/>
      <c r="E53" s="46"/>
      <c r="G53" s="94"/>
      <c r="H53" s="21"/>
      <c r="J53" s="94"/>
      <c r="K53" s="21"/>
      <c r="M53" s="94"/>
      <c r="N53" s="21"/>
      <c r="P53" s="94"/>
      <c r="Q53" s="21"/>
      <c r="AB53" s="94"/>
      <c r="AC53" s="21"/>
      <c r="AD53" s="21"/>
      <c r="AE53" s="106"/>
      <c r="AF53" s="22">
        <f t="shared" si="13"/>
        <v>0</v>
      </c>
      <c r="AH53" s="47">
        <f t="shared" si="19"/>
        <v>0</v>
      </c>
    </row>
    <row r="54" spans="1:34" ht="15" customHeight="1" x14ac:dyDescent="0.2">
      <c r="A54" s="65">
        <v>5619</v>
      </c>
      <c r="B54" s="65"/>
      <c r="C54" s="8" t="s">
        <v>44</v>
      </c>
      <c r="D54" s="7"/>
      <c r="E54" s="46"/>
      <c r="G54" s="94"/>
      <c r="H54" s="21"/>
      <c r="J54" s="94"/>
      <c r="K54" s="21"/>
      <c r="M54" s="94"/>
      <c r="N54" s="21"/>
      <c r="P54" s="94"/>
      <c r="Q54" s="21"/>
      <c r="AB54" s="94"/>
      <c r="AC54" s="21"/>
      <c r="AD54" s="21"/>
      <c r="AE54" s="106"/>
      <c r="AF54" s="22">
        <f t="shared" si="13"/>
        <v>0</v>
      </c>
      <c r="AH54" s="47">
        <f t="shared" si="19"/>
        <v>0</v>
      </c>
    </row>
    <row r="55" spans="1:34" ht="15" customHeight="1" x14ac:dyDescent="0.2">
      <c r="A55" s="65">
        <v>5620</v>
      </c>
      <c r="B55" s="65"/>
      <c r="C55" s="8" t="s">
        <v>28</v>
      </c>
      <c r="D55" s="7"/>
      <c r="E55" s="46"/>
      <c r="G55" s="94"/>
      <c r="H55" s="21">
        <f t="shared" si="14"/>
        <v>0</v>
      </c>
      <c r="J55" s="94"/>
      <c r="K55" s="21">
        <f t="shared" si="15"/>
        <v>0</v>
      </c>
      <c r="M55" s="94"/>
      <c r="N55" s="21">
        <f t="shared" si="16"/>
        <v>0</v>
      </c>
      <c r="P55" s="94"/>
      <c r="Q55" s="21">
        <f t="shared" si="17"/>
        <v>0</v>
      </c>
      <c r="AB55" s="94"/>
      <c r="AC55" s="21">
        <f t="shared" si="18"/>
        <v>0</v>
      </c>
      <c r="AD55" s="21"/>
      <c r="AE55" s="106"/>
      <c r="AF55" s="22">
        <f t="shared" si="13"/>
        <v>0</v>
      </c>
      <c r="AH55" s="47">
        <f t="shared" si="19"/>
        <v>0</v>
      </c>
    </row>
    <row r="56" spans="1:34" ht="15" customHeight="1" x14ac:dyDescent="0.2">
      <c r="A56" s="65">
        <v>5621</v>
      </c>
      <c r="B56" s="65"/>
      <c r="C56" s="8" t="s">
        <v>45</v>
      </c>
      <c r="D56" s="7"/>
      <c r="E56" s="46"/>
      <c r="G56" s="94"/>
      <c r="H56" s="21"/>
      <c r="J56" s="94"/>
      <c r="K56" s="21"/>
      <c r="M56" s="94"/>
      <c r="N56" s="21"/>
      <c r="P56" s="94"/>
      <c r="Q56" s="21"/>
      <c r="AB56" s="94"/>
      <c r="AC56" s="21"/>
      <c r="AD56" s="21"/>
      <c r="AE56" s="106"/>
      <c r="AF56" s="22">
        <f t="shared" si="13"/>
        <v>0</v>
      </c>
      <c r="AH56" s="47">
        <f t="shared" si="19"/>
        <v>0</v>
      </c>
    </row>
    <row r="57" spans="1:34" ht="15" customHeight="1" x14ac:dyDescent="0.2">
      <c r="A57" s="53"/>
      <c r="B57" s="53"/>
      <c r="C57" s="8" t="s">
        <v>25</v>
      </c>
      <c r="D57" s="7"/>
      <c r="E57" s="46"/>
      <c r="G57" s="94"/>
      <c r="H57" s="21">
        <f t="shared" si="14"/>
        <v>0</v>
      </c>
      <c r="J57" s="94"/>
      <c r="K57" s="21">
        <f t="shared" si="15"/>
        <v>0</v>
      </c>
      <c r="M57" s="94"/>
      <c r="N57" s="21">
        <f t="shared" si="16"/>
        <v>0</v>
      </c>
      <c r="P57" s="94"/>
      <c r="Q57" s="21">
        <f t="shared" si="17"/>
        <v>0</v>
      </c>
      <c r="AB57" s="94"/>
      <c r="AC57" s="21">
        <f t="shared" si="18"/>
        <v>0</v>
      </c>
      <c r="AD57" s="21"/>
      <c r="AE57" s="106"/>
      <c r="AF57" s="22">
        <f t="shared" si="13"/>
        <v>0</v>
      </c>
      <c r="AH57" s="47">
        <f t="shared" si="19"/>
        <v>0</v>
      </c>
    </row>
    <row r="58" spans="1:34" ht="15" customHeight="1" x14ac:dyDescent="0.2">
      <c r="C58" s="73" t="s">
        <v>29</v>
      </c>
      <c r="E58" s="47"/>
      <c r="H58" s="4"/>
      <c r="K58" s="4"/>
      <c r="N58" s="4"/>
      <c r="Q58" s="4"/>
      <c r="AC58" s="4"/>
      <c r="AD58" s="4"/>
      <c r="AE58" s="104"/>
      <c r="AF58" s="30"/>
      <c r="AH58" s="47">
        <f t="shared" si="19"/>
        <v>0</v>
      </c>
    </row>
    <row r="59" spans="1:34" ht="15" customHeight="1" x14ac:dyDescent="0.2">
      <c r="A59" s="65">
        <v>5221</v>
      </c>
      <c r="B59" s="65"/>
      <c r="C59" s="8" t="s">
        <v>96</v>
      </c>
      <c r="D59" s="7"/>
      <c r="E59" s="46">
        <v>7500</v>
      </c>
      <c r="G59" s="94">
        <f>+G11</f>
        <v>0.38800000000000001</v>
      </c>
      <c r="H59" s="21">
        <f>ROUND(+$E59*G59,0)</f>
        <v>2910</v>
      </c>
      <c r="J59" s="94">
        <f>+J11</f>
        <v>0.158</v>
      </c>
      <c r="K59" s="21">
        <f>ROUND(+$E59*J59,0)</f>
        <v>1185</v>
      </c>
      <c r="M59" s="94">
        <f>+M11</f>
        <v>0.27500000000000002</v>
      </c>
      <c r="N59" s="21">
        <f>ROUND(+$E59*M59,0)</f>
        <v>2063</v>
      </c>
      <c r="P59" s="94">
        <f>+P11</f>
        <v>6.8000000000000005E-2</v>
      </c>
      <c r="Q59" s="21">
        <f>ROUND(+$E59*P59,0)</f>
        <v>510</v>
      </c>
      <c r="S59" s="90">
        <f>+S11</f>
        <v>1.6E-2</v>
      </c>
      <c r="T59" s="21">
        <f t="shared" ref="T59:T61" si="23">ROUND(+$E59*S59,0)</f>
        <v>120</v>
      </c>
      <c r="V59" s="90">
        <f>+V11</f>
        <v>4.9000000000000002E-2</v>
      </c>
      <c r="W59" s="21">
        <f t="shared" ref="W59:W61" si="24">ROUND(+$E59*V59,0)</f>
        <v>368</v>
      </c>
      <c r="Y59" s="90">
        <f>+Y11</f>
        <v>7.0000000000000001E-3</v>
      </c>
      <c r="Z59" s="21">
        <f t="shared" ref="Z59:Z61" si="25">ROUND(+$E59*Y59,0)</f>
        <v>53</v>
      </c>
      <c r="AB59" s="94">
        <f>+AB50</f>
        <v>3.9E-2</v>
      </c>
      <c r="AC59" s="21">
        <f>ROUND(+$E59*AB59,0)</f>
        <v>293</v>
      </c>
      <c r="AD59" s="21"/>
      <c r="AE59" s="106"/>
      <c r="AF59" s="22">
        <f t="shared" si="13"/>
        <v>7502</v>
      </c>
      <c r="AH59" s="47">
        <f t="shared" si="19"/>
        <v>2</v>
      </c>
    </row>
    <row r="60" spans="1:34" ht="15" customHeight="1" x14ac:dyDescent="0.2">
      <c r="A60" s="65">
        <v>5219</v>
      </c>
      <c r="B60" s="65"/>
      <c r="C60" s="8" t="s">
        <v>46</v>
      </c>
      <c r="D60" s="7"/>
      <c r="E60" s="46">
        <v>0</v>
      </c>
      <c r="G60" s="94">
        <f>+G59</f>
        <v>0.38800000000000001</v>
      </c>
      <c r="H60" s="21">
        <f>ROUND(+$E60*G60,0)</f>
        <v>0</v>
      </c>
      <c r="J60" s="94">
        <f>+J59</f>
        <v>0.158</v>
      </c>
      <c r="K60" s="21">
        <f>ROUND(+$E60*J60,0)</f>
        <v>0</v>
      </c>
      <c r="M60" s="94">
        <f>+M59</f>
        <v>0.27500000000000002</v>
      </c>
      <c r="N60" s="21">
        <f>ROUND(+$E60*M60,0)</f>
        <v>0</v>
      </c>
      <c r="P60" s="94">
        <f>+P59</f>
        <v>6.8000000000000005E-2</v>
      </c>
      <c r="Q60" s="21">
        <f>ROUND(+$E60*P60,0)</f>
        <v>0</v>
      </c>
      <c r="S60" s="90">
        <f>+S59</f>
        <v>1.6E-2</v>
      </c>
      <c r="T60" s="21">
        <f t="shared" si="23"/>
        <v>0</v>
      </c>
      <c r="V60" s="90">
        <f>+V59</f>
        <v>4.9000000000000002E-2</v>
      </c>
      <c r="W60" s="21">
        <f t="shared" si="24"/>
        <v>0</v>
      </c>
      <c r="Y60" s="90">
        <f>+Y59</f>
        <v>7.0000000000000001E-3</v>
      </c>
      <c r="Z60" s="21">
        <f t="shared" si="25"/>
        <v>0</v>
      </c>
      <c r="AB60" s="94">
        <f>+AB59</f>
        <v>3.9E-2</v>
      </c>
      <c r="AC60" s="21">
        <f>ROUND(+$E60*AB60,0)</f>
        <v>0</v>
      </c>
      <c r="AD60" s="21"/>
      <c r="AE60" s="106"/>
      <c r="AF60" s="22">
        <f t="shared" si="13"/>
        <v>0</v>
      </c>
      <c r="AH60" s="47">
        <f t="shared" si="19"/>
        <v>0</v>
      </c>
    </row>
    <row r="61" spans="1:34" ht="15" customHeight="1" x14ac:dyDescent="0.2">
      <c r="A61" s="65">
        <v>5249</v>
      </c>
      <c r="B61" s="65"/>
      <c r="C61" s="8" t="s">
        <v>97</v>
      </c>
      <c r="D61" s="7"/>
      <c r="E61" s="46">
        <v>0</v>
      </c>
      <c r="G61" s="94">
        <f>+G60</f>
        <v>0.38800000000000001</v>
      </c>
      <c r="H61" s="21">
        <f>ROUND(+$E61*G61,0)</f>
        <v>0</v>
      </c>
      <c r="J61" s="94">
        <f>+J60</f>
        <v>0.158</v>
      </c>
      <c r="K61" s="21">
        <f>ROUND(+$E61*J61,0)</f>
        <v>0</v>
      </c>
      <c r="M61" s="94">
        <f>+M60</f>
        <v>0.27500000000000002</v>
      </c>
      <c r="N61" s="21">
        <f>ROUND(+$E61*M61,0)</f>
        <v>0</v>
      </c>
      <c r="P61" s="94">
        <f>+P60</f>
        <v>6.8000000000000005E-2</v>
      </c>
      <c r="Q61" s="21">
        <f>ROUND(+$E61*P61,0)</f>
        <v>0</v>
      </c>
      <c r="S61" s="90">
        <f>+S60</f>
        <v>1.6E-2</v>
      </c>
      <c r="T61" s="21">
        <f t="shared" si="23"/>
        <v>0</v>
      </c>
      <c r="V61" s="90">
        <f>+V60</f>
        <v>4.9000000000000002E-2</v>
      </c>
      <c r="W61" s="21">
        <f t="shared" si="24"/>
        <v>0</v>
      </c>
      <c r="Y61" s="90">
        <f>+Y60</f>
        <v>7.0000000000000001E-3</v>
      </c>
      <c r="Z61" s="21">
        <f t="shared" si="25"/>
        <v>0</v>
      </c>
      <c r="AB61" s="94">
        <f>+AB60</f>
        <v>3.9E-2</v>
      </c>
      <c r="AC61" s="21">
        <f>ROUND(+$E61*AB61,0)</f>
        <v>0</v>
      </c>
      <c r="AD61" s="21"/>
      <c r="AE61" s="106"/>
      <c r="AF61" s="22">
        <f t="shared" si="13"/>
        <v>0</v>
      </c>
      <c r="AH61" s="47">
        <f t="shared" si="19"/>
        <v>0</v>
      </c>
    </row>
    <row r="62" spans="1:34" ht="15" customHeight="1" x14ac:dyDescent="0.2">
      <c r="A62" s="53"/>
      <c r="B62" s="53"/>
      <c r="C62" s="8" t="s">
        <v>25</v>
      </c>
      <c r="D62" s="7"/>
      <c r="E62" s="46"/>
      <c r="G62" s="94"/>
      <c r="H62" s="21">
        <f>ROUND(+$E62*G62,0)</f>
        <v>0</v>
      </c>
      <c r="J62" s="94"/>
      <c r="K62" s="21">
        <f>ROUND(+$E62*J62,0)</f>
        <v>0</v>
      </c>
      <c r="M62" s="94"/>
      <c r="N62" s="21">
        <f>ROUND(+$E62*M62,0)</f>
        <v>0</v>
      </c>
      <c r="P62" s="94"/>
      <c r="Q62" s="21">
        <f>ROUND(+$E62*P62,0)</f>
        <v>0</v>
      </c>
      <c r="AB62" s="94"/>
      <c r="AC62" s="21">
        <f>ROUND(+$E62*AB62,0)</f>
        <v>0</v>
      </c>
      <c r="AD62" s="21"/>
      <c r="AE62" s="106"/>
      <c r="AF62" s="22">
        <f t="shared" si="13"/>
        <v>0</v>
      </c>
      <c r="AH62" s="47">
        <f t="shared" si="19"/>
        <v>0</v>
      </c>
    </row>
    <row r="63" spans="1:34" ht="15" customHeight="1" x14ac:dyDescent="0.2">
      <c r="A63" s="53"/>
      <c r="B63" s="53"/>
      <c r="C63" s="73" t="s">
        <v>52</v>
      </c>
      <c r="E63" s="67"/>
      <c r="G63" s="102"/>
      <c r="H63" s="25"/>
      <c r="J63" s="102"/>
      <c r="K63" s="25"/>
      <c r="M63" s="102"/>
      <c r="N63" s="25"/>
      <c r="P63" s="102"/>
      <c r="Q63" s="25"/>
      <c r="AB63" s="102"/>
      <c r="AC63" s="25"/>
      <c r="AD63" s="25"/>
      <c r="AE63" s="104"/>
      <c r="AF63" s="22"/>
      <c r="AH63" s="47">
        <f t="shared" si="19"/>
        <v>0</v>
      </c>
    </row>
    <row r="64" spans="1:34" ht="15" customHeight="1" x14ac:dyDescent="0.2">
      <c r="A64" s="65">
        <v>5212</v>
      </c>
      <c r="B64" s="65"/>
      <c r="C64" s="8" t="s">
        <v>63</v>
      </c>
      <c r="D64" s="7"/>
      <c r="E64" s="46"/>
      <c r="G64" s="94"/>
      <c r="H64" s="21"/>
      <c r="J64" s="94"/>
      <c r="K64" s="21"/>
      <c r="M64" s="94"/>
      <c r="N64" s="21"/>
      <c r="P64" s="94"/>
      <c r="Q64" s="21"/>
      <c r="AB64" s="94"/>
      <c r="AC64" s="21"/>
      <c r="AD64" s="21"/>
      <c r="AE64" s="106"/>
      <c r="AF64" s="22">
        <f t="shared" si="13"/>
        <v>0</v>
      </c>
      <c r="AH64" s="47">
        <f t="shared" si="19"/>
        <v>0</v>
      </c>
    </row>
    <row r="65" spans="1:34" ht="15" customHeight="1" x14ac:dyDescent="0.2">
      <c r="A65" s="65">
        <v>5223</v>
      </c>
      <c r="B65" s="65"/>
      <c r="C65" s="8" t="s">
        <v>134</v>
      </c>
      <c r="D65" s="7"/>
      <c r="E65" s="46">
        <v>3000</v>
      </c>
      <c r="G65" s="94">
        <f>+G60</f>
        <v>0.38800000000000001</v>
      </c>
      <c r="H65" s="21">
        <f>ROUND(+$E65*G65,0)</f>
        <v>1164</v>
      </c>
      <c r="J65" s="94">
        <f>+J60</f>
        <v>0.158</v>
      </c>
      <c r="K65" s="21">
        <f>ROUND(+$E65*J65,0)</f>
        <v>474</v>
      </c>
      <c r="M65" s="94">
        <f>+M60</f>
        <v>0.27500000000000002</v>
      </c>
      <c r="N65" s="21">
        <f>ROUND(+$E65*M65,0)</f>
        <v>825</v>
      </c>
      <c r="P65" s="94">
        <f>+P60</f>
        <v>6.8000000000000005E-2</v>
      </c>
      <c r="Q65" s="21">
        <f>ROUND(+$E65*P65,0)</f>
        <v>204</v>
      </c>
      <c r="S65" s="90">
        <f>+S60</f>
        <v>1.6E-2</v>
      </c>
      <c r="T65" s="21">
        <f t="shared" ref="T65:T67" si="26">ROUND(+$E65*S65,0)</f>
        <v>48</v>
      </c>
      <c r="V65" s="90">
        <f>+V60</f>
        <v>4.9000000000000002E-2</v>
      </c>
      <c r="W65" s="21">
        <f t="shared" ref="W65:W67" si="27">ROUND(+$E65*V65,0)</f>
        <v>147</v>
      </c>
      <c r="Y65" s="90">
        <f>+Y60</f>
        <v>7.0000000000000001E-3</v>
      </c>
      <c r="Z65" s="21">
        <f t="shared" ref="Z65:Z67" si="28">ROUND(+$E65*Y65,0)</f>
        <v>21</v>
      </c>
      <c r="AB65" s="94">
        <f>+AB60</f>
        <v>3.9E-2</v>
      </c>
      <c r="AC65" s="21">
        <f>ROUND(+$E65*AB65,0)</f>
        <v>117</v>
      </c>
      <c r="AD65" s="21"/>
      <c r="AE65" s="106"/>
      <c r="AF65" s="22">
        <f t="shared" si="13"/>
        <v>3000</v>
      </c>
      <c r="AH65" s="47">
        <f t="shared" si="19"/>
        <v>0</v>
      </c>
    </row>
    <row r="66" spans="1:34" ht="15" customHeight="1" x14ac:dyDescent="0.2">
      <c r="A66" s="65">
        <v>5222</v>
      </c>
      <c r="B66" s="65"/>
      <c r="C66" s="8" t="s">
        <v>135</v>
      </c>
      <c r="D66" s="7"/>
      <c r="E66" s="46">
        <v>0</v>
      </c>
      <c r="G66" s="94">
        <f>+G65</f>
        <v>0.38800000000000001</v>
      </c>
      <c r="H66" s="21">
        <f>ROUND(+$E66*G66,0)</f>
        <v>0</v>
      </c>
      <c r="J66" s="94">
        <f>+J65</f>
        <v>0.158</v>
      </c>
      <c r="K66" s="21">
        <f>ROUND(+$E66*J66,0)</f>
        <v>0</v>
      </c>
      <c r="M66" s="94">
        <f>+M65</f>
        <v>0.27500000000000002</v>
      </c>
      <c r="N66" s="21">
        <f>ROUND(+$E66*M66,0)</f>
        <v>0</v>
      </c>
      <c r="P66" s="94">
        <f>+P65</f>
        <v>6.8000000000000005E-2</v>
      </c>
      <c r="Q66" s="21">
        <f>ROUND(+$E66*P66,0)</f>
        <v>0</v>
      </c>
      <c r="S66" s="90">
        <f>+S65</f>
        <v>1.6E-2</v>
      </c>
      <c r="T66" s="21">
        <f t="shared" si="26"/>
        <v>0</v>
      </c>
      <c r="V66" s="90">
        <f>+V65</f>
        <v>4.9000000000000002E-2</v>
      </c>
      <c r="W66" s="21">
        <f t="shared" si="27"/>
        <v>0</v>
      </c>
      <c r="Y66" s="90">
        <f>+Y65</f>
        <v>7.0000000000000001E-3</v>
      </c>
      <c r="Z66" s="21">
        <f t="shared" si="28"/>
        <v>0</v>
      </c>
      <c r="AB66" s="94">
        <f>+AB65</f>
        <v>3.9E-2</v>
      </c>
      <c r="AC66" s="21">
        <f>ROUND(+$E66*AB66,0)</f>
        <v>0</v>
      </c>
      <c r="AD66" s="21"/>
      <c r="AE66" s="106"/>
      <c r="AF66" s="22">
        <f t="shared" si="13"/>
        <v>0</v>
      </c>
      <c r="AH66" s="47">
        <f t="shared" si="19"/>
        <v>0</v>
      </c>
    </row>
    <row r="67" spans="1:34" ht="15" customHeight="1" x14ac:dyDescent="0.2">
      <c r="A67" s="65">
        <v>5224</v>
      </c>
      <c r="B67" s="65"/>
      <c r="C67" s="8" t="s">
        <v>138</v>
      </c>
      <c r="D67" s="7"/>
      <c r="E67" s="46">
        <v>700</v>
      </c>
      <c r="G67" s="94">
        <f>+G66</f>
        <v>0.38800000000000001</v>
      </c>
      <c r="H67" s="21">
        <f>ROUND(+$E67*G67,0)</f>
        <v>272</v>
      </c>
      <c r="J67" s="94">
        <f>+J66</f>
        <v>0.158</v>
      </c>
      <c r="K67" s="21">
        <f>ROUND(+$E67*J67,0)</f>
        <v>111</v>
      </c>
      <c r="M67" s="94">
        <f>+M66</f>
        <v>0.27500000000000002</v>
      </c>
      <c r="N67" s="21">
        <f>ROUND(+$E67*M67,0)</f>
        <v>193</v>
      </c>
      <c r="P67" s="94">
        <f>+P66</f>
        <v>6.8000000000000005E-2</v>
      </c>
      <c r="Q67" s="21">
        <f>ROUND(+$E67*P67,0)</f>
        <v>48</v>
      </c>
      <c r="S67" s="90">
        <f>+S66</f>
        <v>1.6E-2</v>
      </c>
      <c r="T67" s="21">
        <f t="shared" si="26"/>
        <v>11</v>
      </c>
      <c r="V67" s="90">
        <f>+V66</f>
        <v>4.9000000000000002E-2</v>
      </c>
      <c r="W67" s="21">
        <f t="shared" si="27"/>
        <v>34</v>
      </c>
      <c r="Y67" s="90">
        <f>+Y66</f>
        <v>7.0000000000000001E-3</v>
      </c>
      <c r="Z67" s="21">
        <f t="shared" si="28"/>
        <v>5</v>
      </c>
      <c r="AB67" s="94">
        <f>+AB66</f>
        <v>3.9E-2</v>
      </c>
      <c r="AC67" s="21">
        <f>ROUND(+$E67*AB67,0)</f>
        <v>27</v>
      </c>
      <c r="AD67" s="21"/>
      <c r="AE67" s="106"/>
      <c r="AF67" s="22">
        <f t="shared" si="13"/>
        <v>701</v>
      </c>
      <c r="AH67" s="47">
        <f t="shared" si="19"/>
        <v>1</v>
      </c>
    </row>
    <row r="68" spans="1:34" ht="15" customHeight="1" x14ac:dyDescent="0.2">
      <c r="A68" s="53"/>
      <c r="B68" s="53"/>
      <c r="C68" s="73" t="s">
        <v>30</v>
      </c>
      <c r="E68" s="47"/>
      <c r="H68" s="4"/>
      <c r="K68" s="4"/>
      <c r="N68" s="4"/>
      <c r="Q68" s="4"/>
      <c r="AC68" s="4"/>
      <c r="AD68" s="4"/>
      <c r="AE68" s="104"/>
      <c r="AF68" s="30"/>
      <c r="AH68" s="47">
        <f t="shared" si="19"/>
        <v>0</v>
      </c>
    </row>
    <row r="69" spans="1:34" ht="15" customHeight="1" x14ac:dyDescent="0.2">
      <c r="A69" s="65">
        <v>5213</v>
      </c>
      <c r="B69" s="65"/>
      <c r="C69" s="8" t="s">
        <v>31</v>
      </c>
      <c r="D69" s="7"/>
      <c r="E69" s="46"/>
      <c r="G69" s="94"/>
      <c r="H69" s="21">
        <f>ROUND(+$E69*G69,0)</f>
        <v>0</v>
      </c>
      <c r="J69" s="94"/>
      <c r="K69" s="21">
        <f>ROUND(+$E69*J69,0)</f>
        <v>0</v>
      </c>
      <c r="M69" s="94"/>
      <c r="N69" s="21">
        <f>ROUND(+$E69*M69,0)</f>
        <v>0</v>
      </c>
      <c r="P69" s="94"/>
      <c r="Q69" s="21">
        <f>ROUND(+$E69*P69,0)</f>
        <v>0</v>
      </c>
      <c r="AB69" s="94"/>
      <c r="AC69" s="21">
        <f>ROUND(+$E69*AB69,0)</f>
        <v>0</v>
      </c>
      <c r="AD69" s="21"/>
      <c r="AE69" s="106"/>
      <c r="AF69" s="22">
        <f t="shared" si="13"/>
        <v>0</v>
      </c>
      <c r="AH69" s="47">
        <f t="shared" si="19"/>
        <v>0</v>
      </c>
    </row>
    <row r="70" spans="1:34" ht="15" customHeight="1" x14ac:dyDescent="0.2">
      <c r="A70" s="65">
        <v>5215</v>
      </c>
      <c r="B70" s="65"/>
      <c r="C70" s="8" t="s">
        <v>94</v>
      </c>
      <c r="D70" s="7"/>
      <c r="E70" s="46"/>
      <c r="G70" s="94"/>
      <c r="H70" s="21">
        <f>ROUND(+$E70*G70,0)</f>
        <v>0</v>
      </c>
      <c r="J70" s="94"/>
      <c r="K70" s="21">
        <f>ROUND(+$E70*J70,0)</f>
        <v>0</v>
      </c>
      <c r="M70" s="94"/>
      <c r="N70" s="21">
        <f>ROUND(+$E70*M70,0)</f>
        <v>0</v>
      </c>
      <c r="P70" s="94"/>
      <c r="Q70" s="21">
        <f>ROUND(+$E70*P70,0)</f>
        <v>0</v>
      </c>
      <c r="AB70" s="94"/>
      <c r="AC70" s="21">
        <f>ROUND(+$E70*AB70,0)</f>
        <v>0</v>
      </c>
      <c r="AD70" s="21"/>
      <c r="AE70" s="106"/>
      <c r="AF70" s="22">
        <f t="shared" si="13"/>
        <v>0</v>
      </c>
      <c r="AH70" s="47">
        <f t="shared" si="19"/>
        <v>0</v>
      </c>
    </row>
    <row r="71" spans="1:34" ht="15" customHeight="1" x14ac:dyDescent="0.2">
      <c r="A71" s="53"/>
      <c r="B71" s="53"/>
      <c r="C71" s="8" t="s">
        <v>25</v>
      </c>
      <c r="D71" s="7"/>
      <c r="E71" s="46"/>
      <c r="G71" s="94"/>
      <c r="H71" s="21">
        <f>ROUND(+$E71*G71,0)</f>
        <v>0</v>
      </c>
      <c r="J71" s="94"/>
      <c r="K71" s="21">
        <f>ROUND(+$E71*J71,0)</f>
        <v>0</v>
      </c>
      <c r="M71" s="94"/>
      <c r="N71" s="21">
        <f>ROUND(+$E71*M71,0)</f>
        <v>0</v>
      </c>
      <c r="P71" s="94"/>
      <c r="Q71" s="21">
        <f>ROUND(+$E71*P71,0)</f>
        <v>0</v>
      </c>
      <c r="AB71" s="94"/>
      <c r="AC71" s="21">
        <f>ROUND(+$E71*AB71,0)</f>
        <v>0</v>
      </c>
      <c r="AD71" s="21"/>
      <c r="AE71" s="106"/>
      <c r="AF71" s="22">
        <f t="shared" si="13"/>
        <v>0</v>
      </c>
      <c r="AH71" s="47">
        <f t="shared" si="19"/>
        <v>0</v>
      </c>
    </row>
    <row r="72" spans="1:34" ht="15" customHeight="1" x14ac:dyDescent="0.2">
      <c r="A72" s="53"/>
      <c r="B72" s="53"/>
      <c r="C72" s="73" t="s">
        <v>32</v>
      </c>
      <c r="E72" s="47"/>
      <c r="H72" s="4"/>
      <c r="K72" s="4"/>
      <c r="N72" s="4"/>
      <c r="Q72" s="4"/>
      <c r="AC72" s="4"/>
      <c r="AD72" s="4"/>
      <c r="AE72" s="104"/>
      <c r="AF72" s="30"/>
      <c r="AH72" s="47">
        <f t="shared" si="19"/>
        <v>0</v>
      </c>
    </row>
    <row r="73" spans="1:34" ht="15" customHeight="1" x14ac:dyDescent="0.2">
      <c r="A73" s="65">
        <v>5251</v>
      </c>
      <c r="B73" s="65"/>
      <c r="C73" s="8" t="s">
        <v>33</v>
      </c>
      <c r="D73" s="7"/>
      <c r="E73" s="46"/>
      <c r="G73" s="94"/>
      <c r="H73" s="21">
        <f>ROUND(+$E73*G73,0)</f>
        <v>0</v>
      </c>
      <c r="J73" s="94"/>
      <c r="K73" s="21">
        <f>ROUND(+$E73*J73,0)</f>
        <v>0</v>
      </c>
      <c r="M73" s="94"/>
      <c r="N73" s="21">
        <f>ROUND(+$E73*M73,0)</f>
        <v>0</v>
      </c>
      <c r="P73" s="94"/>
      <c r="Q73" s="21">
        <f>ROUND(+$E73*P73,0)</f>
        <v>0</v>
      </c>
      <c r="AB73" s="94"/>
      <c r="AC73" s="21">
        <f>ROUND(+$E73*AB73,0)</f>
        <v>0</v>
      </c>
      <c r="AD73" s="21"/>
      <c r="AE73" s="106"/>
      <c r="AF73" s="22">
        <f t="shared" si="13"/>
        <v>0</v>
      </c>
      <c r="AH73" s="47">
        <f t="shared" si="19"/>
        <v>0</v>
      </c>
    </row>
    <row r="74" spans="1:34" ht="15" customHeight="1" x14ac:dyDescent="0.2">
      <c r="A74" s="65">
        <v>5256</v>
      </c>
      <c r="B74" s="65"/>
      <c r="C74" s="8" t="s">
        <v>51</v>
      </c>
      <c r="D74" s="7"/>
      <c r="E74" s="46"/>
      <c r="G74" s="94"/>
      <c r="H74" s="21"/>
      <c r="J74" s="94"/>
      <c r="K74" s="21"/>
      <c r="M74" s="94"/>
      <c r="N74" s="21"/>
      <c r="P74" s="94"/>
      <c r="Q74" s="21"/>
      <c r="AB74" s="94"/>
      <c r="AC74" s="21"/>
      <c r="AD74" s="21"/>
      <c r="AE74" s="106"/>
      <c r="AF74" s="22">
        <f t="shared" si="13"/>
        <v>0</v>
      </c>
      <c r="AH74" s="47">
        <f t="shared" si="19"/>
        <v>0</v>
      </c>
    </row>
    <row r="75" spans="1:34" ht="15" customHeight="1" x14ac:dyDescent="0.2">
      <c r="A75" s="65">
        <v>5254</v>
      </c>
      <c r="B75" s="65"/>
      <c r="C75" s="8" t="s">
        <v>49</v>
      </c>
      <c r="D75" s="7"/>
      <c r="E75" s="46"/>
      <c r="G75" s="94"/>
      <c r="H75" s="21"/>
      <c r="J75" s="94"/>
      <c r="K75" s="21"/>
      <c r="M75" s="94"/>
      <c r="N75" s="21"/>
      <c r="P75" s="94"/>
      <c r="Q75" s="21"/>
      <c r="AB75" s="94"/>
      <c r="AC75" s="21"/>
      <c r="AD75" s="21"/>
      <c r="AE75" s="106"/>
      <c r="AF75" s="22">
        <f t="shared" si="13"/>
        <v>0</v>
      </c>
      <c r="AH75" s="47">
        <f t="shared" si="19"/>
        <v>0</v>
      </c>
    </row>
    <row r="76" spans="1:34" ht="15" customHeight="1" x14ac:dyDescent="0.2">
      <c r="A76" s="65">
        <v>5255</v>
      </c>
      <c r="B76" s="65"/>
      <c r="C76" s="8" t="s">
        <v>50</v>
      </c>
      <c r="D76" s="7"/>
      <c r="E76" s="46"/>
      <c r="G76" s="94"/>
      <c r="H76" s="21"/>
      <c r="J76" s="94"/>
      <c r="K76" s="21"/>
      <c r="M76" s="94"/>
      <c r="N76" s="21"/>
      <c r="P76" s="94"/>
      <c r="Q76" s="21"/>
      <c r="AB76" s="94"/>
      <c r="AC76" s="21"/>
      <c r="AD76" s="21"/>
      <c r="AE76" s="106"/>
      <c r="AF76" s="22">
        <f t="shared" si="13"/>
        <v>0</v>
      </c>
      <c r="AH76" s="47">
        <f t="shared" si="19"/>
        <v>0</v>
      </c>
    </row>
    <row r="77" spans="1:34" ht="15" customHeight="1" x14ac:dyDescent="0.2">
      <c r="A77" s="65">
        <v>5250</v>
      </c>
      <c r="B77" s="65"/>
      <c r="C77" s="8" t="s">
        <v>47</v>
      </c>
      <c r="D77" s="7"/>
      <c r="E77" s="46"/>
      <c r="G77" s="94"/>
      <c r="H77" s="21"/>
      <c r="J77" s="94"/>
      <c r="K77" s="21"/>
      <c r="M77" s="94"/>
      <c r="N77" s="21"/>
      <c r="P77" s="94"/>
      <c r="Q77" s="21"/>
      <c r="AB77" s="94"/>
      <c r="AC77" s="21"/>
      <c r="AD77" s="21"/>
      <c r="AE77" s="106"/>
      <c r="AF77" s="22">
        <f t="shared" si="13"/>
        <v>0</v>
      </c>
      <c r="AH77" s="47">
        <f t="shared" si="19"/>
        <v>0</v>
      </c>
    </row>
    <row r="78" spans="1:34" ht="15" customHeight="1" x14ac:dyDescent="0.2">
      <c r="A78" s="65">
        <v>5252</v>
      </c>
      <c r="B78" s="65"/>
      <c r="C78" s="8" t="s">
        <v>48</v>
      </c>
      <c r="D78" s="7"/>
      <c r="E78" s="46"/>
      <c r="G78" s="94"/>
      <c r="H78" s="21">
        <f>ROUND(+$E78*G78,0)</f>
        <v>0</v>
      </c>
      <c r="J78" s="94"/>
      <c r="K78" s="21">
        <f>ROUND(+$E78*J78,0)</f>
        <v>0</v>
      </c>
      <c r="M78" s="94"/>
      <c r="N78" s="21">
        <f>ROUND(+$E78*M78,0)</f>
        <v>0</v>
      </c>
      <c r="P78" s="94"/>
      <c r="Q78" s="21">
        <f>ROUND(+$E78*P78,0)</f>
        <v>0</v>
      </c>
      <c r="AB78" s="94"/>
      <c r="AC78" s="21">
        <f>ROUND(+$E78*AB78,0)</f>
        <v>0</v>
      </c>
      <c r="AD78" s="21"/>
      <c r="AE78" s="106"/>
      <c r="AF78" s="22">
        <f t="shared" si="13"/>
        <v>0</v>
      </c>
      <c r="AH78" s="47">
        <f t="shared" si="19"/>
        <v>0</v>
      </c>
    </row>
    <row r="79" spans="1:34" ht="15" customHeight="1" x14ac:dyDescent="0.2">
      <c r="A79" s="53"/>
      <c r="B79" s="53"/>
      <c r="C79" s="8" t="s">
        <v>25</v>
      </c>
      <c r="D79" s="7"/>
      <c r="E79" s="46"/>
      <c r="G79" s="94"/>
      <c r="H79" s="21">
        <f>ROUND(+$E79*G79,0)</f>
        <v>0</v>
      </c>
      <c r="J79" s="94"/>
      <c r="K79" s="21">
        <f>ROUND(+$E79*J79,0)</f>
        <v>0</v>
      </c>
      <c r="M79" s="94"/>
      <c r="N79" s="21">
        <f>ROUND(+$E79*M79,0)</f>
        <v>0</v>
      </c>
      <c r="P79" s="94"/>
      <c r="Q79" s="21">
        <f>ROUND(+$E79*P79,0)</f>
        <v>0</v>
      </c>
      <c r="AB79" s="94"/>
      <c r="AC79" s="21">
        <f>ROUND(+$E79*AB79,0)</f>
        <v>0</v>
      </c>
      <c r="AD79" s="21"/>
      <c r="AE79" s="106"/>
      <c r="AF79" s="22">
        <f t="shared" si="13"/>
        <v>0</v>
      </c>
      <c r="AH79" s="47">
        <f t="shared" si="19"/>
        <v>0</v>
      </c>
    </row>
    <row r="80" spans="1:34" ht="15" customHeight="1" x14ac:dyDescent="0.2">
      <c r="A80" s="53"/>
      <c r="B80" s="53"/>
      <c r="C80" s="73" t="s">
        <v>34</v>
      </c>
      <c r="E80" s="47"/>
      <c r="H80" s="4"/>
      <c r="K80" s="4"/>
      <c r="N80" s="4"/>
      <c r="Q80" s="4"/>
      <c r="AC80" s="4"/>
      <c r="AD80" s="4"/>
      <c r="AE80" s="104"/>
      <c r="AF80" s="30"/>
      <c r="AH80" s="47">
        <f t="shared" si="19"/>
        <v>0</v>
      </c>
    </row>
    <row r="81" spans="1:34" ht="15" customHeight="1" x14ac:dyDescent="0.2">
      <c r="A81" s="65">
        <v>5241</v>
      </c>
      <c r="B81" s="65"/>
      <c r="C81" s="8" t="s">
        <v>120</v>
      </c>
      <c r="D81" s="7"/>
      <c r="E81" s="46">
        <v>5000</v>
      </c>
      <c r="G81" s="95">
        <f>+G66</f>
        <v>0.38800000000000001</v>
      </c>
      <c r="H81" s="21">
        <f>ROUND(+$E81*G81,0)</f>
        <v>1940</v>
      </c>
      <c r="J81" s="95">
        <f>+J66</f>
        <v>0.158</v>
      </c>
      <c r="K81" s="21">
        <f>ROUND(+$E81*J81,0)</f>
        <v>790</v>
      </c>
      <c r="M81" s="95">
        <f>+M66</f>
        <v>0.27500000000000002</v>
      </c>
      <c r="N81" s="21">
        <f>ROUND(+$E81*M81,0)</f>
        <v>1375</v>
      </c>
      <c r="P81" s="95">
        <f>+P66</f>
        <v>6.8000000000000005E-2</v>
      </c>
      <c r="Q81" s="21">
        <f>ROUND(+$E81*P81,0)</f>
        <v>340</v>
      </c>
      <c r="S81" s="90">
        <f>+S66</f>
        <v>1.6E-2</v>
      </c>
      <c r="T81" s="21">
        <f>ROUND(+$E81*S81,0)</f>
        <v>80</v>
      </c>
      <c r="V81" s="90">
        <f>+V66</f>
        <v>4.9000000000000002E-2</v>
      </c>
      <c r="W81" s="21">
        <f>ROUND(+$E81*V81,0)</f>
        <v>245</v>
      </c>
      <c r="Y81" s="90">
        <f>+Y66</f>
        <v>7.0000000000000001E-3</v>
      </c>
      <c r="Z81" s="21">
        <f>ROUND(+$E81*Y81,0)</f>
        <v>35</v>
      </c>
      <c r="AB81" s="95">
        <f>+AB66</f>
        <v>3.9E-2</v>
      </c>
      <c r="AC81" s="21">
        <f>ROUND(+$E81*AB81,0)</f>
        <v>195</v>
      </c>
      <c r="AD81" s="21"/>
      <c r="AE81" s="106"/>
      <c r="AF81" s="22">
        <f t="shared" si="13"/>
        <v>5000</v>
      </c>
      <c r="AH81" s="47">
        <f t="shared" si="19"/>
        <v>0</v>
      </c>
    </row>
    <row r="82" spans="1:34" ht="15" customHeight="1" x14ac:dyDescent="0.2">
      <c r="A82" s="65">
        <v>5243</v>
      </c>
      <c r="B82" s="65"/>
      <c r="C82" s="8" t="s">
        <v>119</v>
      </c>
      <c r="D82" s="7"/>
      <c r="E82" s="46"/>
      <c r="G82" s="94"/>
      <c r="H82" s="21">
        <f>ROUND(+$E82*G82,0)</f>
        <v>0</v>
      </c>
      <c r="J82" s="94"/>
      <c r="K82" s="21">
        <f>ROUND(+$E82*J82,0)</f>
        <v>0</v>
      </c>
      <c r="M82" s="94"/>
      <c r="N82" s="21">
        <f>ROUND(+$E82*M82,0)</f>
        <v>0</v>
      </c>
      <c r="P82" s="94"/>
      <c r="Q82" s="21">
        <f>ROUND(+$E82*P82,0)</f>
        <v>0</v>
      </c>
      <c r="T82" s="21">
        <f>ROUND(+$E82*S82,0)</f>
        <v>0</v>
      </c>
      <c r="AB82" s="94"/>
      <c r="AC82" s="21">
        <f>ROUND(+$E82*AB82,0)</f>
        <v>0</v>
      </c>
      <c r="AD82" s="21"/>
      <c r="AE82" s="106"/>
      <c r="AF82" s="22">
        <f t="shared" si="13"/>
        <v>0</v>
      </c>
      <c r="AH82" s="47">
        <f t="shared" si="19"/>
        <v>0</v>
      </c>
    </row>
    <row r="83" spans="1:34" ht="15" customHeight="1" x14ac:dyDescent="0.2">
      <c r="A83" s="53"/>
      <c r="B83" s="53"/>
      <c r="C83" s="73" t="s">
        <v>74</v>
      </c>
      <c r="E83" s="47"/>
      <c r="H83" s="4"/>
      <c r="K83" s="4"/>
      <c r="N83" s="4"/>
      <c r="Q83" s="4"/>
      <c r="T83" s="4"/>
      <c r="AC83" s="4"/>
      <c r="AD83" s="4"/>
      <c r="AE83" s="104"/>
      <c r="AF83" s="22"/>
      <c r="AH83" s="47">
        <f t="shared" si="19"/>
        <v>0</v>
      </c>
    </row>
    <row r="84" spans="1:34" ht="15" customHeight="1" x14ac:dyDescent="0.2">
      <c r="A84" s="65">
        <v>5200</v>
      </c>
      <c r="B84" s="65"/>
      <c r="C84" s="8" t="s">
        <v>64</v>
      </c>
      <c r="D84" s="7"/>
      <c r="E84" s="46"/>
      <c r="G84" s="94"/>
      <c r="H84" s="21"/>
      <c r="J84" s="94"/>
      <c r="K84" s="21"/>
      <c r="M84" s="94"/>
      <c r="N84" s="21"/>
      <c r="P84" s="94"/>
      <c r="Q84" s="21"/>
      <c r="T84" s="21"/>
      <c r="AB84" s="94"/>
      <c r="AC84" s="21"/>
      <c r="AD84" s="21"/>
      <c r="AE84" s="106"/>
      <c r="AF84" s="22">
        <f t="shared" si="13"/>
        <v>0</v>
      </c>
      <c r="AH84" s="47">
        <f t="shared" si="19"/>
        <v>0</v>
      </c>
    </row>
    <row r="85" spans="1:34" ht="15" customHeight="1" x14ac:dyDescent="0.2">
      <c r="A85" s="65">
        <v>5205</v>
      </c>
      <c r="B85" s="65"/>
      <c r="C85" s="8" t="s">
        <v>58</v>
      </c>
      <c r="D85" s="7"/>
      <c r="E85" s="46"/>
      <c r="G85" s="95"/>
      <c r="H85" s="21">
        <f>ROUND(+$E85*G85,0)</f>
        <v>0</v>
      </c>
      <c r="J85" s="95"/>
      <c r="K85" s="21">
        <f>ROUND(+$E85*J85,0)</f>
        <v>0</v>
      </c>
      <c r="M85" s="95"/>
      <c r="N85" s="21">
        <f>ROUND(+$E85*M85,0)</f>
        <v>0</v>
      </c>
      <c r="P85" s="95"/>
      <c r="Q85" s="21">
        <f>ROUND(+$E85*P85,0)</f>
        <v>0</v>
      </c>
      <c r="T85" s="21">
        <f>ROUND(+$E85*S85,0)</f>
        <v>0</v>
      </c>
      <c r="AB85" s="95"/>
      <c r="AC85" s="21">
        <f>ROUND(+$E85*AB85,0)</f>
        <v>0</v>
      </c>
      <c r="AD85" s="21"/>
      <c r="AE85" s="106"/>
      <c r="AF85" s="22">
        <f t="shared" si="13"/>
        <v>0</v>
      </c>
      <c r="AH85" s="47">
        <f t="shared" si="19"/>
        <v>0</v>
      </c>
    </row>
    <row r="86" spans="1:34" ht="15" customHeight="1" x14ac:dyDescent="0.2">
      <c r="A86" s="65">
        <v>5207</v>
      </c>
      <c r="B86" s="65"/>
      <c r="C86" s="9" t="s">
        <v>59</v>
      </c>
      <c r="D86" s="10"/>
      <c r="E86" s="46"/>
      <c r="G86" s="95">
        <f>+G81</f>
        <v>0.38800000000000001</v>
      </c>
      <c r="H86" s="21">
        <f>ROUND(+$E86*G86,0)</f>
        <v>0</v>
      </c>
      <c r="J86" s="95">
        <f>+J81</f>
        <v>0.158</v>
      </c>
      <c r="K86" s="21">
        <f>ROUND(+$E86*J86,0)</f>
        <v>0</v>
      </c>
      <c r="M86" s="95">
        <f>+M81</f>
        <v>0.27500000000000002</v>
      </c>
      <c r="N86" s="21">
        <f>ROUND(+$E86*M86,0)</f>
        <v>0</v>
      </c>
      <c r="P86" s="95">
        <f>+P81</f>
        <v>6.8000000000000005E-2</v>
      </c>
      <c r="Q86" s="21">
        <f>ROUND(+$E86*P86,0)</f>
        <v>0</v>
      </c>
      <c r="S86" s="90">
        <f>+S81</f>
        <v>1.6E-2</v>
      </c>
      <c r="T86" s="21">
        <f>ROUND(+$E86*S86,0)</f>
        <v>0</v>
      </c>
      <c r="V86" s="90">
        <f>+V81</f>
        <v>4.9000000000000002E-2</v>
      </c>
      <c r="W86" s="21">
        <f>ROUND(+$E86*V86,0)</f>
        <v>0</v>
      </c>
      <c r="Y86" s="90">
        <f>+Y81</f>
        <v>7.0000000000000001E-3</v>
      </c>
      <c r="Z86" s="21">
        <f>ROUND(+$E86*Y86,0)</f>
        <v>0</v>
      </c>
      <c r="AB86" s="95">
        <f>+AB81</f>
        <v>3.9E-2</v>
      </c>
      <c r="AC86" s="21">
        <f>ROUND(+$E86*AB86,0)</f>
        <v>0</v>
      </c>
      <c r="AD86" s="21"/>
      <c r="AE86" s="106"/>
      <c r="AF86" s="22">
        <f t="shared" si="13"/>
        <v>0</v>
      </c>
      <c r="AH86" s="47">
        <f t="shared" si="19"/>
        <v>0</v>
      </c>
    </row>
    <row r="87" spans="1:34" ht="15" customHeight="1" x14ac:dyDescent="0.2">
      <c r="A87" s="65">
        <v>5208</v>
      </c>
      <c r="B87" s="65"/>
      <c r="C87" s="9" t="s">
        <v>111</v>
      </c>
      <c r="D87" s="10"/>
      <c r="E87" s="46"/>
      <c r="G87" s="95"/>
      <c r="H87" s="21"/>
      <c r="J87" s="95"/>
      <c r="K87" s="21"/>
      <c r="M87" s="95"/>
      <c r="N87" s="21"/>
      <c r="P87" s="95"/>
      <c r="Q87" s="21"/>
      <c r="T87" s="21"/>
      <c r="AB87" s="95"/>
      <c r="AC87" s="21"/>
      <c r="AD87" s="21"/>
      <c r="AE87" s="106"/>
      <c r="AF87" s="22">
        <f t="shared" si="13"/>
        <v>0</v>
      </c>
      <c r="AH87" s="47">
        <f t="shared" si="19"/>
        <v>0</v>
      </c>
    </row>
    <row r="88" spans="1:34" ht="15" customHeight="1" x14ac:dyDescent="0.2">
      <c r="A88" s="65">
        <v>5209</v>
      </c>
      <c r="B88" s="65"/>
      <c r="C88" s="9" t="s">
        <v>60</v>
      </c>
      <c r="D88" s="10"/>
      <c r="E88" s="46"/>
      <c r="G88" s="95"/>
      <c r="H88" s="21"/>
      <c r="J88" s="95"/>
      <c r="K88" s="21"/>
      <c r="M88" s="95"/>
      <c r="N88" s="21"/>
      <c r="P88" s="95"/>
      <c r="Q88" s="21"/>
      <c r="T88" s="21"/>
      <c r="AB88" s="95"/>
      <c r="AC88" s="21"/>
      <c r="AD88" s="21"/>
      <c r="AE88" s="106"/>
      <c r="AF88" s="22">
        <f t="shared" si="13"/>
        <v>0</v>
      </c>
      <c r="AH88" s="47">
        <f t="shared" si="19"/>
        <v>0</v>
      </c>
    </row>
    <row r="89" spans="1:34" ht="15" customHeight="1" x14ac:dyDescent="0.2">
      <c r="A89" s="65">
        <v>5230</v>
      </c>
      <c r="B89" s="65"/>
      <c r="C89" s="9" t="s">
        <v>152</v>
      </c>
      <c r="D89" s="10" t="s">
        <v>140</v>
      </c>
      <c r="E89" s="46">
        <v>500</v>
      </c>
      <c r="G89" s="95">
        <f>+G86</f>
        <v>0.38800000000000001</v>
      </c>
      <c r="H89" s="21">
        <f>ROUND(+$E89*G89,0)</f>
        <v>194</v>
      </c>
      <c r="J89" s="95">
        <f>+J86</f>
        <v>0.158</v>
      </c>
      <c r="K89" s="21">
        <f>ROUND(+$E89*J89,0)</f>
        <v>79</v>
      </c>
      <c r="M89" s="95">
        <f>+M86</f>
        <v>0.27500000000000002</v>
      </c>
      <c r="N89" s="21">
        <f>ROUND(+$E89*M89,0)</f>
        <v>138</v>
      </c>
      <c r="P89" s="95">
        <f>+P86</f>
        <v>6.8000000000000005E-2</v>
      </c>
      <c r="Q89" s="21">
        <f>ROUND(+$E89*P89,0)</f>
        <v>34</v>
      </c>
      <c r="S89" s="90">
        <f>+S81</f>
        <v>1.6E-2</v>
      </c>
      <c r="T89" s="21">
        <f>ROUND(+$E89*S89,0)</f>
        <v>8</v>
      </c>
      <c r="V89" s="90">
        <f>+V86</f>
        <v>4.9000000000000002E-2</v>
      </c>
      <c r="W89" s="21">
        <f>ROUND(+$E89*V89,0)</f>
        <v>25</v>
      </c>
      <c r="Y89" s="90">
        <f>+Y86</f>
        <v>7.0000000000000001E-3</v>
      </c>
      <c r="Z89" s="21">
        <f>ROUND(+$E89*Y89,0)</f>
        <v>4</v>
      </c>
      <c r="AB89" s="95">
        <f>+AB86</f>
        <v>3.9E-2</v>
      </c>
      <c r="AC89" s="21">
        <f>ROUND(+$E89*AB89,0)</f>
        <v>20</v>
      </c>
      <c r="AD89" s="21"/>
      <c r="AE89" s="106"/>
      <c r="AF89" s="22">
        <f t="shared" si="13"/>
        <v>502</v>
      </c>
      <c r="AH89" s="47">
        <f t="shared" si="19"/>
        <v>2</v>
      </c>
    </row>
    <row r="90" spans="1:34" ht="15" customHeight="1" x14ac:dyDescent="0.2">
      <c r="A90" s="65">
        <v>5603</v>
      </c>
      <c r="B90" s="65"/>
      <c r="C90" s="9" t="s">
        <v>61</v>
      </c>
      <c r="D90" s="10"/>
      <c r="E90" s="46"/>
      <c r="G90" s="95"/>
      <c r="H90" s="21"/>
      <c r="J90" s="95"/>
      <c r="K90" s="21"/>
      <c r="M90" s="95"/>
      <c r="N90" s="21"/>
      <c r="P90" s="95"/>
      <c r="Q90" s="21"/>
      <c r="AB90" s="95"/>
      <c r="AC90" s="21"/>
      <c r="AD90" s="21"/>
      <c r="AE90" s="106"/>
      <c r="AF90" s="22">
        <f t="shared" si="13"/>
        <v>0</v>
      </c>
      <c r="AH90" s="47">
        <f t="shared" si="19"/>
        <v>0</v>
      </c>
    </row>
    <row r="91" spans="1:34" ht="15" customHeight="1" x14ac:dyDescent="0.2">
      <c r="A91" s="53"/>
      <c r="B91" s="53"/>
      <c r="C91" s="73" t="s">
        <v>73</v>
      </c>
      <c r="E91" s="47"/>
      <c r="H91" s="4"/>
      <c r="K91" s="4"/>
      <c r="N91" s="4"/>
      <c r="Q91" s="4"/>
      <c r="AC91" s="4"/>
      <c r="AD91" s="4"/>
      <c r="AE91" s="104"/>
      <c r="AF91" s="30"/>
      <c r="AH91" s="47">
        <f t="shared" si="19"/>
        <v>0</v>
      </c>
    </row>
    <row r="92" spans="1:34" ht="15" customHeight="1" x14ac:dyDescent="0.2">
      <c r="A92" s="65">
        <v>5404</v>
      </c>
      <c r="B92" s="65"/>
      <c r="C92" s="8" t="s">
        <v>53</v>
      </c>
      <c r="D92" s="7"/>
      <c r="E92" s="46"/>
      <c r="G92" s="94"/>
      <c r="H92" s="21">
        <f>ROUND(+$E92*G92,0)</f>
        <v>0</v>
      </c>
      <c r="J92" s="94"/>
      <c r="K92" s="21">
        <f>ROUND(+$E92*J92,0)</f>
        <v>0</v>
      </c>
      <c r="M92" s="94"/>
      <c r="N92" s="21">
        <f>ROUND(+$E92*M92,0)</f>
        <v>0</v>
      </c>
      <c r="P92" s="94"/>
      <c r="Q92" s="21">
        <f>ROUND(+$E92*P92,0)</f>
        <v>0</v>
      </c>
      <c r="AB92" s="94"/>
      <c r="AC92" s="21">
        <f>ROUND(+$E92*AB92,0)</f>
        <v>0</v>
      </c>
      <c r="AD92" s="21"/>
      <c r="AE92" s="106"/>
      <c r="AF92" s="22">
        <f>+H92+K92+N92+Q92+AC92</f>
        <v>0</v>
      </c>
      <c r="AH92" s="47">
        <f t="shared" si="19"/>
        <v>0</v>
      </c>
    </row>
    <row r="93" spans="1:34" ht="15" customHeight="1" x14ac:dyDescent="0.2">
      <c r="A93" s="53"/>
      <c r="B93" s="53"/>
      <c r="C93" s="73" t="s">
        <v>72</v>
      </c>
      <c r="E93" s="47"/>
      <c r="H93" s="4"/>
      <c r="K93" s="4"/>
      <c r="N93" s="4"/>
      <c r="Q93" s="4"/>
      <c r="AC93" s="4"/>
      <c r="AD93" s="4"/>
      <c r="AE93" s="104"/>
      <c r="AF93" s="30"/>
      <c r="AH93" s="47">
        <f t="shared" si="19"/>
        <v>0</v>
      </c>
    </row>
    <row r="94" spans="1:34" ht="15" customHeight="1" x14ac:dyDescent="0.2">
      <c r="A94" s="65">
        <v>5402</v>
      </c>
      <c r="B94" s="65"/>
      <c r="C94" s="8" t="s">
        <v>54</v>
      </c>
      <c r="D94" s="7"/>
      <c r="E94" s="46"/>
      <c r="G94" s="94"/>
      <c r="H94" s="21">
        <f>ROUND(+$E94*G94,0)</f>
        <v>0</v>
      </c>
      <c r="J94" s="94"/>
      <c r="K94" s="21">
        <f>ROUND(+$E94*J94,0)</f>
        <v>0</v>
      </c>
      <c r="M94" s="94"/>
      <c r="N94" s="21">
        <f>ROUND(+$E94*M94,0)</f>
        <v>0</v>
      </c>
      <c r="P94" s="94"/>
      <c r="Q94" s="21">
        <f>ROUND(+$E94*P94,0)</f>
        <v>0</v>
      </c>
      <c r="AB94" s="94"/>
      <c r="AC94" s="21">
        <f>ROUND(+$E94*AB94,0)</f>
        <v>0</v>
      </c>
      <c r="AD94" s="21"/>
      <c r="AE94" s="106"/>
      <c r="AF94" s="22">
        <f>+H94+K94+N94+Q94+AC94</f>
        <v>0</v>
      </c>
      <c r="AH94" s="47">
        <f t="shared" si="19"/>
        <v>0</v>
      </c>
    </row>
    <row r="95" spans="1:34" s="12" customFormat="1" ht="15" customHeight="1" x14ac:dyDescent="0.2">
      <c r="A95" s="53"/>
      <c r="B95" s="53"/>
      <c r="C95" s="72" t="s">
        <v>62</v>
      </c>
      <c r="D95" s="66"/>
      <c r="E95" s="67"/>
      <c r="G95" s="103"/>
      <c r="H95" s="22">
        <f>ROUND(+$E95*G95,0)</f>
        <v>0</v>
      </c>
      <c r="J95" s="103"/>
      <c r="K95" s="22">
        <f>ROUND(+$E95*J95,0)</f>
        <v>0</v>
      </c>
      <c r="M95" s="103"/>
      <c r="N95" s="22">
        <f>ROUND(+$E95*M95,0)</f>
        <v>0</v>
      </c>
      <c r="P95" s="103"/>
      <c r="Q95" s="22">
        <f>ROUND(+$E95*P95,0)</f>
        <v>0</v>
      </c>
      <c r="S95" s="99"/>
      <c r="V95" s="99"/>
      <c r="Y95" s="99"/>
      <c r="AB95" s="103"/>
      <c r="AC95" s="22">
        <f>ROUND(+$E95*AB95,0)</f>
        <v>0</v>
      </c>
      <c r="AD95" s="22"/>
      <c r="AE95" s="106"/>
      <c r="AF95" s="22"/>
      <c r="AH95" s="47">
        <f t="shared" si="19"/>
        <v>0</v>
      </c>
    </row>
    <row r="96" spans="1:34" ht="15" customHeight="1" x14ac:dyDescent="0.2">
      <c r="A96" s="65">
        <v>5405</v>
      </c>
      <c r="B96" s="65"/>
      <c r="C96" s="10" t="s">
        <v>55</v>
      </c>
      <c r="D96" s="10"/>
      <c r="E96" s="46"/>
      <c r="G96" s="95"/>
      <c r="H96" s="21">
        <f>ROUND(+$E96*G96,0)</f>
        <v>0</v>
      </c>
      <c r="J96" s="95"/>
      <c r="K96" s="21">
        <f>ROUND(+$E96*J96,0)</f>
        <v>0</v>
      </c>
      <c r="M96" s="95"/>
      <c r="N96" s="21">
        <f>ROUND(+$E96*M96,0)</f>
        <v>0</v>
      </c>
      <c r="P96" s="95"/>
      <c r="Q96" s="21">
        <f>ROUND(+$E96*P96,0)</f>
        <v>0</v>
      </c>
      <c r="AB96" s="95"/>
      <c r="AC96" s="21">
        <f>ROUND(+$E96*AB96,0)</f>
        <v>0</v>
      </c>
      <c r="AD96" s="21"/>
      <c r="AE96" s="106"/>
      <c r="AF96" s="22">
        <f>+H96+K96+N96+Q96+AC96</f>
        <v>0</v>
      </c>
      <c r="AH96" s="47">
        <f t="shared" si="19"/>
        <v>0</v>
      </c>
    </row>
    <row r="97" spans="1:34" ht="15" customHeight="1" x14ac:dyDescent="0.2">
      <c r="A97" s="65">
        <v>5406</v>
      </c>
      <c r="B97" s="65"/>
      <c r="C97" s="63" t="s">
        <v>56</v>
      </c>
      <c r="D97" s="63"/>
      <c r="E97" s="69"/>
      <c r="G97" s="102"/>
      <c r="H97" s="25"/>
      <c r="J97" s="102"/>
      <c r="K97" s="25"/>
      <c r="M97" s="102"/>
      <c r="N97" s="25"/>
      <c r="P97" s="102"/>
      <c r="Q97" s="25"/>
      <c r="AB97" s="102"/>
      <c r="AC97" s="25"/>
      <c r="AD97" s="25"/>
      <c r="AE97" s="104"/>
      <c r="AF97" s="22">
        <f>+H97+K97+N97+Q97+AC97</f>
        <v>0</v>
      </c>
      <c r="AH97" s="47">
        <f t="shared" si="19"/>
        <v>0</v>
      </c>
    </row>
    <row r="98" spans="1:34" ht="15" customHeight="1" x14ac:dyDescent="0.2">
      <c r="A98" s="53"/>
      <c r="B98" s="53"/>
      <c r="C98" s="31"/>
      <c r="D98" s="31"/>
      <c r="E98" s="67"/>
      <c r="G98" s="343" t="s">
        <v>98</v>
      </c>
      <c r="H98" s="344"/>
      <c r="I98" s="344"/>
      <c r="J98" s="344"/>
      <c r="K98" s="344"/>
      <c r="L98" s="344"/>
      <c r="M98" s="344"/>
      <c r="N98" s="344"/>
      <c r="O98" s="344"/>
      <c r="P98" s="344"/>
      <c r="Q98" s="344"/>
      <c r="R98" s="344"/>
      <c r="S98" s="344"/>
      <c r="T98" s="344"/>
      <c r="U98" s="344"/>
      <c r="V98" s="344"/>
      <c r="W98" s="344"/>
      <c r="X98" s="344"/>
      <c r="Y98" s="344"/>
      <c r="Z98" s="344"/>
      <c r="AA98" s="344"/>
      <c r="AB98" s="344"/>
      <c r="AC98" s="345"/>
      <c r="AD98" s="17"/>
      <c r="AH98" s="47">
        <f t="shared" si="19"/>
        <v>0</v>
      </c>
    </row>
    <row r="99" spans="1:34" ht="15" customHeight="1" x14ac:dyDescent="0.2">
      <c r="A99" s="53"/>
      <c r="B99" s="53"/>
      <c r="C99" s="31"/>
      <c r="D99" s="31"/>
      <c r="E99" s="67"/>
      <c r="G99" s="341"/>
      <c r="H99" s="342"/>
      <c r="J99" s="341"/>
      <c r="K99" s="342"/>
      <c r="M99" s="341"/>
      <c r="N99" s="342"/>
      <c r="P99" s="341"/>
      <c r="Q99" s="342"/>
      <c r="AB99" s="341"/>
      <c r="AC99" s="342"/>
      <c r="AD99" s="119"/>
      <c r="AE99" s="340" t="s">
        <v>1</v>
      </c>
      <c r="AF99" s="340"/>
      <c r="AH99" s="47">
        <f t="shared" si="19"/>
        <v>0</v>
      </c>
    </row>
    <row r="100" spans="1:34" ht="15" customHeight="1" x14ac:dyDescent="0.2">
      <c r="A100" s="53"/>
      <c r="B100" s="53"/>
      <c r="C100" s="31"/>
      <c r="D100" s="31"/>
      <c r="E100" s="67"/>
      <c r="G100" s="93" t="s">
        <v>17</v>
      </c>
      <c r="H100" s="18" t="s">
        <v>18</v>
      </c>
      <c r="I100" s="2"/>
      <c r="J100" s="93" t="s">
        <v>17</v>
      </c>
      <c r="K100" s="18" t="s">
        <v>18</v>
      </c>
      <c r="L100" s="2"/>
      <c r="M100" s="93" t="s">
        <v>17</v>
      </c>
      <c r="N100" s="18" t="s">
        <v>18</v>
      </c>
      <c r="O100" s="2"/>
      <c r="P100" s="93" t="s">
        <v>17</v>
      </c>
      <c r="Q100" s="18" t="s">
        <v>18</v>
      </c>
      <c r="AB100" s="93" t="s">
        <v>17</v>
      </c>
      <c r="AC100" s="18" t="s">
        <v>18</v>
      </c>
      <c r="AD100" s="18"/>
      <c r="AE100" s="105" t="s">
        <v>17</v>
      </c>
      <c r="AF100" s="19" t="s">
        <v>18</v>
      </c>
      <c r="AH100" s="47"/>
    </row>
    <row r="101" spans="1:34" ht="15" customHeight="1" x14ac:dyDescent="0.2">
      <c r="A101" s="53"/>
      <c r="B101" s="53"/>
      <c r="C101" s="31"/>
      <c r="D101" s="31"/>
      <c r="E101" s="67"/>
      <c r="G101" s="93"/>
      <c r="H101" s="18"/>
      <c r="I101" s="2"/>
      <c r="J101" s="93"/>
      <c r="K101" s="18"/>
      <c r="L101" s="2"/>
      <c r="M101" s="93"/>
      <c r="N101" s="18"/>
      <c r="O101" s="2"/>
      <c r="P101" s="93"/>
      <c r="Q101" s="18"/>
      <c r="AB101" s="93"/>
      <c r="AC101" s="18"/>
      <c r="AD101" s="18"/>
      <c r="AE101" s="105"/>
      <c r="AF101" s="19"/>
      <c r="AH101" s="47"/>
    </row>
    <row r="102" spans="1:34" s="12" customFormat="1" ht="15" customHeight="1" x14ac:dyDescent="0.2">
      <c r="A102" s="53"/>
      <c r="B102" s="53"/>
      <c r="C102" s="71" t="s">
        <v>110</v>
      </c>
      <c r="D102" s="31"/>
      <c r="E102" s="6" t="s">
        <v>36</v>
      </c>
      <c r="G102" s="104"/>
      <c r="H102" s="30"/>
      <c r="J102" s="104"/>
      <c r="K102" s="30"/>
      <c r="M102" s="104"/>
      <c r="N102" s="30"/>
      <c r="P102" s="104"/>
      <c r="Q102" s="30"/>
      <c r="S102" s="99"/>
      <c r="V102" s="99"/>
      <c r="Y102" s="99"/>
      <c r="AB102" s="104"/>
      <c r="AC102" s="30"/>
      <c r="AD102" s="30"/>
      <c r="AE102" s="104"/>
      <c r="AF102" s="22"/>
      <c r="AH102" s="47"/>
    </row>
    <row r="103" spans="1:34" ht="15" customHeight="1" x14ac:dyDescent="0.2">
      <c r="A103" s="65">
        <v>5520</v>
      </c>
      <c r="B103" s="65"/>
      <c r="C103" s="10" t="s">
        <v>75</v>
      </c>
      <c r="D103" s="10"/>
      <c r="E103" s="46"/>
      <c r="G103" s="95"/>
      <c r="H103" s="21"/>
      <c r="J103" s="95"/>
      <c r="K103" s="21"/>
      <c r="M103" s="95"/>
      <c r="N103" s="21"/>
      <c r="P103" s="95"/>
      <c r="Q103" s="21"/>
      <c r="AB103" s="95"/>
      <c r="AC103" s="21"/>
      <c r="AD103" s="21"/>
      <c r="AE103" s="106"/>
      <c r="AF103" s="22">
        <f t="shared" ref="AF103:AF113" si="29">+H103+K103+N103+Q103+AC103</f>
        <v>0</v>
      </c>
      <c r="AH103" s="47">
        <f t="shared" si="19"/>
        <v>0</v>
      </c>
    </row>
    <row r="104" spans="1:34" ht="15" customHeight="1" x14ac:dyDescent="0.2">
      <c r="A104" s="65">
        <v>5522</v>
      </c>
      <c r="B104" s="65"/>
      <c r="C104" s="10" t="s">
        <v>77</v>
      </c>
      <c r="D104" s="10"/>
      <c r="E104" s="46"/>
      <c r="G104" s="95"/>
      <c r="H104" s="21"/>
      <c r="J104" s="95"/>
      <c r="K104" s="21"/>
      <c r="M104" s="95"/>
      <c r="N104" s="21"/>
      <c r="P104" s="95"/>
      <c r="Q104" s="21"/>
      <c r="AB104" s="95"/>
      <c r="AC104" s="21"/>
      <c r="AD104" s="21"/>
      <c r="AE104" s="106"/>
      <c r="AF104" s="22">
        <f t="shared" si="29"/>
        <v>0</v>
      </c>
      <c r="AH104" s="47">
        <f t="shared" si="19"/>
        <v>0</v>
      </c>
    </row>
    <row r="105" spans="1:34" ht="15" customHeight="1" x14ac:dyDescent="0.2">
      <c r="A105" s="65">
        <v>5524</v>
      </c>
      <c r="B105" s="65"/>
      <c r="C105" s="10" t="s">
        <v>78</v>
      </c>
      <c r="D105" s="10"/>
      <c r="E105" s="46"/>
      <c r="G105" s="95"/>
      <c r="H105" s="21"/>
      <c r="J105" s="95"/>
      <c r="K105" s="21"/>
      <c r="M105" s="95"/>
      <c r="N105" s="21"/>
      <c r="P105" s="95"/>
      <c r="Q105" s="21"/>
      <c r="AB105" s="95"/>
      <c r="AC105" s="21"/>
      <c r="AD105" s="21"/>
      <c r="AE105" s="106"/>
      <c r="AF105" s="22">
        <f t="shared" si="29"/>
        <v>0</v>
      </c>
      <c r="AH105" s="47">
        <f t="shared" si="19"/>
        <v>0</v>
      </c>
    </row>
    <row r="106" spans="1:34" ht="15" customHeight="1" x14ac:dyDescent="0.2">
      <c r="A106" s="65">
        <v>5525</v>
      </c>
      <c r="B106" s="65"/>
      <c r="C106" s="10" t="s">
        <v>79</v>
      </c>
      <c r="D106" s="10"/>
      <c r="E106" s="46"/>
      <c r="G106" s="95"/>
      <c r="H106" s="21"/>
      <c r="J106" s="95"/>
      <c r="K106" s="21"/>
      <c r="M106" s="95"/>
      <c r="N106" s="21"/>
      <c r="P106" s="95"/>
      <c r="Q106" s="21"/>
      <c r="AB106" s="95"/>
      <c r="AC106" s="21"/>
      <c r="AD106" s="21"/>
      <c r="AE106" s="106"/>
      <c r="AF106" s="22">
        <f t="shared" si="29"/>
        <v>0</v>
      </c>
      <c r="AH106" s="47">
        <f t="shared" si="19"/>
        <v>0</v>
      </c>
    </row>
    <row r="107" spans="1:34" ht="15" customHeight="1" x14ac:dyDescent="0.2">
      <c r="A107" s="65">
        <v>5535</v>
      </c>
      <c r="B107" s="65"/>
      <c r="C107" s="10" t="s">
        <v>80</v>
      </c>
      <c r="D107" s="10"/>
      <c r="E107" s="46"/>
      <c r="G107" s="95"/>
      <c r="H107" s="21"/>
      <c r="J107" s="95"/>
      <c r="K107" s="21"/>
      <c r="M107" s="95"/>
      <c r="N107" s="21"/>
      <c r="P107" s="95"/>
      <c r="Q107" s="21"/>
      <c r="AB107" s="95"/>
      <c r="AC107" s="21"/>
      <c r="AD107" s="21"/>
      <c r="AE107" s="106"/>
      <c r="AF107" s="22">
        <f t="shared" si="29"/>
        <v>0</v>
      </c>
      <c r="AH107" s="47">
        <f t="shared" si="19"/>
        <v>0</v>
      </c>
    </row>
    <row r="108" spans="1:34" ht="15" customHeight="1" x14ac:dyDescent="0.2">
      <c r="A108" s="65">
        <v>5536</v>
      </c>
      <c r="B108" s="65"/>
      <c r="C108" s="10" t="s">
        <v>81</v>
      </c>
      <c r="D108" s="10"/>
      <c r="E108" s="46"/>
      <c r="G108" s="95"/>
      <c r="H108" s="21"/>
      <c r="J108" s="95"/>
      <c r="K108" s="21"/>
      <c r="M108" s="95"/>
      <c r="N108" s="21"/>
      <c r="P108" s="95"/>
      <c r="Q108" s="21"/>
      <c r="AB108" s="95"/>
      <c r="AC108" s="21"/>
      <c r="AD108" s="21"/>
      <c r="AE108" s="106"/>
      <c r="AF108" s="22">
        <f t="shared" si="29"/>
        <v>0</v>
      </c>
      <c r="AH108" s="47">
        <f t="shared" si="19"/>
        <v>0</v>
      </c>
    </row>
    <row r="109" spans="1:34" ht="15" customHeight="1" x14ac:dyDescent="0.2">
      <c r="A109" s="65">
        <v>5555</v>
      </c>
      <c r="B109" s="65"/>
      <c r="C109" s="10" t="s">
        <v>84</v>
      </c>
      <c r="D109" s="10"/>
      <c r="E109" s="46"/>
      <c r="G109" s="95"/>
      <c r="H109" s="21"/>
      <c r="J109" s="95"/>
      <c r="K109" s="21"/>
      <c r="M109" s="95"/>
      <c r="N109" s="21"/>
      <c r="P109" s="95"/>
      <c r="Q109" s="21"/>
      <c r="AB109" s="95"/>
      <c r="AC109" s="21"/>
      <c r="AD109" s="21"/>
      <c r="AE109" s="106"/>
      <c r="AF109" s="22">
        <f t="shared" si="29"/>
        <v>0</v>
      </c>
      <c r="AH109" s="47">
        <f t="shared" ref="AH109:AH133" si="30">+AF109-E109</f>
        <v>0</v>
      </c>
    </row>
    <row r="110" spans="1:34" ht="15" customHeight="1" x14ac:dyDescent="0.2">
      <c r="A110" s="65">
        <v>5559</v>
      </c>
      <c r="B110" s="65"/>
      <c r="C110" s="10" t="s">
        <v>109</v>
      </c>
      <c r="D110" s="10"/>
      <c r="E110" s="46"/>
      <c r="G110" s="95"/>
      <c r="H110" s="21"/>
      <c r="J110" s="95"/>
      <c r="K110" s="21"/>
      <c r="M110" s="95"/>
      <c r="N110" s="21"/>
      <c r="P110" s="95"/>
      <c r="Q110" s="21"/>
      <c r="AB110" s="95"/>
      <c r="AC110" s="21"/>
      <c r="AD110" s="21"/>
      <c r="AE110" s="106"/>
      <c r="AF110" s="22">
        <f t="shared" si="29"/>
        <v>0</v>
      </c>
      <c r="AH110" s="47">
        <f t="shared" si="30"/>
        <v>0</v>
      </c>
    </row>
    <row r="111" spans="1:34" ht="15" customHeight="1" x14ac:dyDescent="0.2">
      <c r="A111" s="65">
        <v>5575</v>
      </c>
      <c r="B111" s="65"/>
      <c r="C111" s="10" t="s">
        <v>86</v>
      </c>
      <c r="D111" s="10"/>
      <c r="E111" s="46"/>
      <c r="G111" s="95"/>
      <c r="H111" s="21"/>
      <c r="J111" s="95"/>
      <c r="K111" s="21"/>
      <c r="M111" s="95"/>
      <c r="N111" s="21"/>
      <c r="P111" s="95"/>
      <c r="Q111" s="21"/>
      <c r="AB111" s="95"/>
      <c r="AC111" s="21"/>
      <c r="AD111" s="21"/>
      <c r="AE111" s="106"/>
      <c r="AF111" s="22">
        <f t="shared" si="29"/>
        <v>0</v>
      </c>
      <c r="AH111" s="47">
        <f t="shared" si="30"/>
        <v>0</v>
      </c>
    </row>
    <row r="112" spans="1:34" ht="15" customHeight="1" x14ac:dyDescent="0.2">
      <c r="A112" s="65">
        <v>5580</v>
      </c>
      <c r="B112" s="65"/>
      <c r="C112" s="10" t="s">
        <v>87</v>
      </c>
      <c r="D112" s="10"/>
      <c r="E112" s="46"/>
      <c r="G112" s="95"/>
      <c r="H112" s="21"/>
      <c r="J112" s="95"/>
      <c r="K112" s="21"/>
      <c r="M112" s="95"/>
      <c r="N112" s="21"/>
      <c r="P112" s="95"/>
      <c r="Q112" s="21"/>
      <c r="AB112" s="95"/>
      <c r="AC112" s="21"/>
      <c r="AD112" s="21"/>
      <c r="AE112" s="106"/>
      <c r="AF112" s="22">
        <f t="shared" si="29"/>
        <v>0</v>
      </c>
      <c r="AH112" s="47">
        <f t="shared" si="30"/>
        <v>0</v>
      </c>
    </row>
    <row r="113" spans="1:34" ht="15" customHeight="1" x14ac:dyDescent="0.2">
      <c r="A113" s="65">
        <v>5585</v>
      </c>
      <c r="B113" s="65"/>
      <c r="C113" s="10" t="s">
        <v>88</v>
      </c>
      <c r="D113" s="10"/>
      <c r="E113" s="46"/>
      <c r="G113" s="95"/>
      <c r="H113" s="21"/>
      <c r="J113" s="95"/>
      <c r="K113" s="21"/>
      <c r="M113" s="95"/>
      <c r="N113" s="21"/>
      <c r="P113" s="95"/>
      <c r="Q113" s="21"/>
      <c r="AB113" s="95"/>
      <c r="AC113" s="21"/>
      <c r="AD113" s="21"/>
      <c r="AE113" s="106"/>
      <c r="AF113" s="22">
        <f t="shared" si="29"/>
        <v>0</v>
      </c>
      <c r="AH113" s="47">
        <f t="shared" si="30"/>
        <v>0</v>
      </c>
    </row>
    <row r="114" spans="1:34" s="12" customFormat="1" ht="15" customHeight="1" x14ac:dyDescent="0.2">
      <c r="A114" s="53"/>
      <c r="B114" s="53"/>
      <c r="C114" s="71" t="s">
        <v>108</v>
      </c>
      <c r="D114" s="70"/>
      <c r="E114" s="67"/>
      <c r="G114" s="104"/>
      <c r="H114" s="30"/>
      <c r="J114" s="104"/>
      <c r="K114" s="30"/>
      <c r="M114" s="104"/>
      <c r="N114" s="30"/>
      <c r="P114" s="104"/>
      <c r="Q114" s="30"/>
      <c r="S114" s="99"/>
      <c r="V114" s="99"/>
      <c r="Y114" s="99"/>
      <c r="AB114" s="104"/>
      <c r="AC114" s="30"/>
      <c r="AD114" s="30"/>
      <c r="AE114" s="104"/>
      <c r="AF114" s="22"/>
      <c r="AH114" s="47">
        <f t="shared" si="30"/>
        <v>0</v>
      </c>
    </row>
    <row r="115" spans="1:34" ht="15" customHeight="1" x14ac:dyDescent="0.2">
      <c r="A115" s="65">
        <v>5521</v>
      </c>
      <c r="B115" s="65"/>
      <c r="C115" s="10" t="s">
        <v>76</v>
      </c>
      <c r="D115" s="10"/>
      <c r="E115" s="46"/>
      <c r="G115" s="95"/>
      <c r="H115" s="21"/>
      <c r="J115" s="95"/>
      <c r="K115" s="21"/>
      <c r="M115" s="95"/>
      <c r="N115" s="21"/>
      <c r="P115" s="95"/>
      <c r="Q115" s="21"/>
      <c r="AB115" s="95"/>
      <c r="AC115" s="21"/>
      <c r="AD115" s="21"/>
      <c r="AE115" s="106"/>
      <c r="AF115" s="22">
        <f t="shared" ref="AF115:AF122" si="31">+H115+K115+N115+Q115+AC115</f>
        <v>0</v>
      </c>
      <c r="AH115" s="47">
        <f t="shared" si="30"/>
        <v>0</v>
      </c>
    </row>
    <row r="116" spans="1:34" ht="15" customHeight="1" x14ac:dyDescent="0.2">
      <c r="A116" s="65">
        <v>5530</v>
      </c>
      <c r="B116" s="65"/>
      <c r="C116" s="10" t="s">
        <v>90</v>
      </c>
      <c r="D116" s="10"/>
      <c r="E116" s="46"/>
      <c r="G116" s="95"/>
      <c r="H116" s="21"/>
      <c r="J116" s="95"/>
      <c r="K116" s="21"/>
      <c r="M116" s="95"/>
      <c r="N116" s="21"/>
      <c r="P116" s="95"/>
      <c r="Q116" s="21"/>
      <c r="AB116" s="95"/>
      <c r="AC116" s="21"/>
      <c r="AD116" s="21"/>
      <c r="AE116" s="106"/>
      <c r="AF116" s="22">
        <f t="shared" si="31"/>
        <v>0</v>
      </c>
      <c r="AH116" s="47">
        <f t="shared" si="30"/>
        <v>0</v>
      </c>
    </row>
    <row r="117" spans="1:34" ht="15" customHeight="1" x14ac:dyDescent="0.2">
      <c r="A117" s="65">
        <v>5540</v>
      </c>
      <c r="B117" s="65"/>
      <c r="C117" s="10" t="s">
        <v>82</v>
      </c>
      <c r="D117" s="10"/>
      <c r="E117" s="46"/>
      <c r="G117" s="95"/>
      <c r="H117" s="21"/>
      <c r="J117" s="95"/>
      <c r="K117" s="21"/>
      <c r="M117" s="95"/>
      <c r="N117" s="21"/>
      <c r="P117" s="95"/>
      <c r="Q117" s="21"/>
      <c r="AB117" s="95"/>
      <c r="AC117" s="21"/>
      <c r="AD117" s="21"/>
      <c r="AE117" s="106"/>
      <c r="AF117" s="22">
        <f t="shared" si="31"/>
        <v>0</v>
      </c>
      <c r="AH117" s="47">
        <f t="shared" si="30"/>
        <v>0</v>
      </c>
    </row>
    <row r="118" spans="1:34" ht="15" customHeight="1" x14ac:dyDescent="0.2">
      <c r="A118" s="65">
        <v>5545</v>
      </c>
      <c r="B118" s="65"/>
      <c r="C118" s="10" t="s">
        <v>83</v>
      </c>
      <c r="D118" s="10"/>
      <c r="E118" s="46"/>
      <c r="G118" s="95"/>
      <c r="H118" s="21"/>
      <c r="J118" s="95"/>
      <c r="K118" s="21"/>
      <c r="M118" s="95"/>
      <c r="N118" s="21"/>
      <c r="P118" s="95"/>
      <c r="Q118" s="21"/>
      <c r="AB118" s="95"/>
      <c r="AC118" s="21"/>
      <c r="AD118" s="21"/>
      <c r="AE118" s="106"/>
      <c r="AF118" s="22">
        <f t="shared" si="31"/>
        <v>0</v>
      </c>
      <c r="AH118" s="47">
        <f t="shared" si="30"/>
        <v>0</v>
      </c>
    </row>
    <row r="119" spans="1:34" ht="15" customHeight="1" x14ac:dyDescent="0.2">
      <c r="A119" s="65">
        <v>5560</v>
      </c>
      <c r="B119" s="65"/>
      <c r="C119" s="10" t="s">
        <v>85</v>
      </c>
      <c r="D119" s="10"/>
      <c r="E119" s="46"/>
      <c r="G119" s="95"/>
      <c r="H119" s="21"/>
      <c r="J119" s="95"/>
      <c r="K119" s="21"/>
      <c r="M119" s="95"/>
      <c r="N119" s="21"/>
      <c r="P119" s="95"/>
      <c r="Q119" s="21"/>
      <c r="AB119" s="95"/>
      <c r="AC119" s="21"/>
      <c r="AD119" s="21"/>
      <c r="AE119" s="106"/>
      <c r="AF119" s="22">
        <f t="shared" si="31"/>
        <v>0</v>
      </c>
      <c r="AH119" s="47">
        <f t="shared" si="30"/>
        <v>0</v>
      </c>
    </row>
    <row r="120" spans="1:34" ht="15" customHeight="1" x14ac:dyDescent="0.2">
      <c r="A120" s="65">
        <v>5562</v>
      </c>
      <c r="B120" s="65"/>
      <c r="C120" s="10" t="s">
        <v>91</v>
      </c>
      <c r="D120" s="10"/>
      <c r="E120" s="46"/>
      <c r="G120" s="95"/>
      <c r="H120" s="21"/>
      <c r="J120" s="95"/>
      <c r="K120" s="21"/>
      <c r="M120" s="95"/>
      <c r="N120" s="21"/>
      <c r="P120" s="95"/>
      <c r="Q120" s="21"/>
      <c r="AB120" s="95"/>
      <c r="AC120" s="21"/>
      <c r="AD120" s="21"/>
      <c r="AE120" s="106"/>
      <c r="AF120" s="22">
        <f t="shared" si="31"/>
        <v>0</v>
      </c>
      <c r="AH120" s="47">
        <f t="shared" si="30"/>
        <v>0</v>
      </c>
    </row>
    <row r="121" spans="1:34" ht="15" customHeight="1" x14ac:dyDescent="0.2">
      <c r="A121" s="65">
        <v>5590</v>
      </c>
      <c r="B121" s="65"/>
      <c r="C121" s="10" t="s">
        <v>89</v>
      </c>
      <c r="D121" s="10"/>
      <c r="E121" s="46"/>
      <c r="G121" s="95"/>
      <c r="H121" s="21"/>
      <c r="J121" s="95"/>
      <c r="K121" s="21"/>
      <c r="M121" s="95"/>
      <c r="N121" s="21"/>
      <c r="P121" s="95"/>
      <c r="Q121" s="21"/>
      <c r="AB121" s="95"/>
      <c r="AC121" s="21"/>
      <c r="AD121" s="21"/>
      <c r="AE121" s="106"/>
      <c r="AF121" s="22">
        <f t="shared" si="31"/>
        <v>0</v>
      </c>
      <c r="AH121" s="47">
        <f t="shared" si="30"/>
        <v>0</v>
      </c>
    </row>
    <row r="122" spans="1:34" ht="15" customHeight="1" x14ac:dyDescent="0.2">
      <c r="A122" s="53"/>
      <c r="B122" s="53"/>
      <c r="C122" s="8" t="s">
        <v>25</v>
      </c>
      <c r="D122" s="10"/>
      <c r="E122" s="46"/>
      <c r="G122" s="95"/>
      <c r="H122" s="21"/>
      <c r="J122" s="95"/>
      <c r="K122" s="21"/>
      <c r="M122" s="95"/>
      <c r="N122" s="21"/>
      <c r="P122" s="95"/>
      <c r="Q122" s="21"/>
      <c r="AB122" s="95"/>
      <c r="AC122" s="21"/>
      <c r="AD122" s="21"/>
      <c r="AE122" s="106"/>
      <c r="AF122" s="22">
        <f t="shared" si="31"/>
        <v>0</v>
      </c>
      <c r="AH122" s="47">
        <f t="shared" si="30"/>
        <v>0</v>
      </c>
    </row>
    <row r="123" spans="1:34" ht="15" customHeight="1" x14ac:dyDescent="0.2">
      <c r="A123" s="53"/>
      <c r="B123" s="53"/>
      <c r="C123" s="74" t="s">
        <v>25</v>
      </c>
      <c r="D123" s="1" t="s">
        <v>22</v>
      </c>
      <c r="E123" s="47"/>
      <c r="H123" s="4"/>
      <c r="K123" s="4"/>
      <c r="N123" s="4"/>
      <c r="Q123" s="4"/>
      <c r="AC123" s="4"/>
      <c r="AD123" s="4"/>
      <c r="AE123" s="104"/>
      <c r="AF123" s="22"/>
      <c r="AH123" s="47">
        <f t="shared" si="30"/>
        <v>0</v>
      </c>
    </row>
    <row r="124" spans="1:34" ht="15" customHeight="1" x14ac:dyDescent="0.2">
      <c r="A124" s="65">
        <v>5231</v>
      </c>
      <c r="B124" s="65"/>
      <c r="C124" s="7" t="s">
        <v>67</v>
      </c>
      <c r="D124" s="7"/>
      <c r="E124" s="46"/>
      <c r="G124" s="94"/>
      <c r="H124" s="21">
        <f>ROUND(+$E124*G124,0)</f>
        <v>0</v>
      </c>
      <c r="J124" s="94"/>
      <c r="K124" s="21">
        <f>ROUND(+$E124*J124,0)</f>
        <v>0</v>
      </c>
      <c r="M124" s="94"/>
      <c r="N124" s="21">
        <f>ROUND(+$E124*M124,0)</f>
        <v>0</v>
      </c>
      <c r="P124" s="94"/>
      <c r="Q124" s="21">
        <f>ROUND(+$E124*P124,0)</f>
        <v>0</v>
      </c>
      <c r="AB124" s="94"/>
      <c r="AC124" s="21">
        <f>ROUND(+$E124*AB124,0)</f>
        <v>0</v>
      </c>
      <c r="AD124" s="21"/>
      <c r="AE124" s="106"/>
      <c r="AF124" s="22">
        <f>+H124+K124+N124+Q124+AC124</f>
        <v>0</v>
      </c>
      <c r="AH124" s="47">
        <f t="shared" si="30"/>
        <v>0</v>
      </c>
    </row>
    <row r="125" spans="1:34" ht="15" customHeight="1" x14ac:dyDescent="0.2">
      <c r="A125" s="65">
        <v>5232</v>
      </c>
      <c r="B125" s="65"/>
      <c r="C125" s="7" t="s">
        <v>68</v>
      </c>
      <c r="D125" s="7"/>
      <c r="E125" s="46"/>
      <c r="G125" s="94"/>
      <c r="H125" s="21">
        <f>ROUND(+$E125*G125,0)</f>
        <v>0</v>
      </c>
      <c r="J125" s="94"/>
      <c r="K125" s="21">
        <f>ROUND(+$E125*J125,0)</f>
        <v>0</v>
      </c>
      <c r="M125" s="94"/>
      <c r="N125" s="21">
        <f>ROUND(+$E125*M125,0)</f>
        <v>0</v>
      </c>
      <c r="P125" s="94"/>
      <c r="Q125" s="21">
        <f>ROUND(+$E125*P125,0)</f>
        <v>0</v>
      </c>
      <c r="AB125" s="94"/>
      <c r="AC125" s="21">
        <f>ROUND(+$E125*AB125,0)</f>
        <v>0</v>
      </c>
      <c r="AD125" s="21"/>
      <c r="AE125" s="106"/>
      <c r="AF125" s="22">
        <f t="shared" ref="AF125:AF130" si="32">+H125+K125+N125+Q125+AC125</f>
        <v>0</v>
      </c>
      <c r="AH125" s="47">
        <f t="shared" si="30"/>
        <v>0</v>
      </c>
    </row>
    <row r="126" spans="1:34" ht="15" customHeight="1" x14ac:dyDescent="0.2">
      <c r="A126" s="65">
        <v>5233</v>
      </c>
      <c r="B126" s="65"/>
      <c r="C126" s="7" t="s">
        <v>69</v>
      </c>
      <c r="D126" s="7"/>
      <c r="E126" s="46"/>
      <c r="G126" s="94"/>
      <c r="H126" s="21"/>
      <c r="J126" s="94"/>
      <c r="K126" s="21"/>
      <c r="M126" s="94"/>
      <c r="N126" s="21"/>
      <c r="P126" s="94"/>
      <c r="Q126" s="21"/>
      <c r="AB126" s="94"/>
      <c r="AC126" s="21"/>
      <c r="AD126" s="21"/>
      <c r="AE126" s="106"/>
      <c r="AF126" s="22">
        <f t="shared" si="32"/>
        <v>0</v>
      </c>
      <c r="AH126" s="47">
        <f t="shared" si="30"/>
        <v>0</v>
      </c>
    </row>
    <row r="127" spans="1:34" ht="15" customHeight="1" x14ac:dyDescent="0.2">
      <c r="A127" s="65">
        <v>5244</v>
      </c>
      <c r="B127" s="65"/>
      <c r="C127" s="7" t="s">
        <v>70</v>
      </c>
      <c r="D127" s="7"/>
      <c r="E127" s="46"/>
      <c r="G127" s="94"/>
      <c r="H127" s="21"/>
      <c r="J127" s="94"/>
      <c r="K127" s="21"/>
      <c r="M127" s="94"/>
      <c r="N127" s="21"/>
      <c r="P127" s="94"/>
      <c r="Q127" s="21"/>
      <c r="AB127" s="94"/>
      <c r="AC127" s="21"/>
      <c r="AD127" s="21"/>
      <c r="AE127" s="106"/>
      <c r="AF127" s="22">
        <f t="shared" si="32"/>
        <v>0</v>
      </c>
      <c r="AH127" s="47">
        <f t="shared" si="30"/>
        <v>0</v>
      </c>
    </row>
    <row r="128" spans="1:34" ht="15" customHeight="1" x14ac:dyDescent="0.2">
      <c r="A128" s="65">
        <v>5245</v>
      </c>
      <c r="B128" s="65"/>
      <c r="C128" s="7" t="s">
        <v>71</v>
      </c>
      <c r="D128" s="7"/>
      <c r="E128" s="46">
        <v>0</v>
      </c>
      <c r="G128" s="94">
        <f>+G89</f>
        <v>0.38800000000000001</v>
      </c>
      <c r="H128" s="21">
        <f>ROUND(+$E128*G128,0)</f>
        <v>0</v>
      </c>
      <c r="J128" s="94">
        <f>+J89</f>
        <v>0.158</v>
      </c>
      <c r="K128" s="21">
        <f>ROUND(+$E128*J128,0)</f>
        <v>0</v>
      </c>
      <c r="M128" s="94">
        <f>+M89</f>
        <v>0.27500000000000002</v>
      </c>
      <c r="N128" s="21">
        <f>ROUND(+$E128*M128,0)</f>
        <v>0</v>
      </c>
      <c r="P128" s="94">
        <f>+P89</f>
        <v>6.8000000000000005E-2</v>
      </c>
      <c r="Q128" s="21">
        <f>ROUND(+$E128*P128,0)</f>
        <v>0</v>
      </c>
      <c r="S128" s="90">
        <f>+S89</f>
        <v>1.6E-2</v>
      </c>
      <c r="T128" s="21">
        <f>ROUND(+$E128*S128,0)</f>
        <v>0</v>
      </c>
      <c r="V128" s="90">
        <f>+V89</f>
        <v>4.9000000000000002E-2</v>
      </c>
      <c r="W128" s="21">
        <f>ROUND(+$E128*V128,0)</f>
        <v>0</v>
      </c>
      <c r="Y128" s="90">
        <f>+Y89</f>
        <v>7.0000000000000001E-3</v>
      </c>
      <c r="Z128" s="21">
        <f>ROUND(+$E128*Y128,0)</f>
        <v>0</v>
      </c>
      <c r="AB128" s="94">
        <f>+AB86</f>
        <v>3.9E-2</v>
      </c>
      <c r="AC128" s="21">
        <f>ROUND(+$E128*AB128,0)</f>
        <v>0</v>
      </c>
      <c r="AD128" s="21"/>
      <c r="AE128" s="106"/>
      <c r="AF128" s="22">
        <f t="shared" ref="AF128:AF129" si="33">+H128+K128+N128+Q128+AC128+T128+W128+Z128</f>
        <v>0</v>
      </c>
      <c r="AH128" s="47">
        <f t="shared" si="30"/>
        <v>0</v>
      </c>
    </row>
    <row r="129" spans="1:34" ht="15" customHeight="1" x14ac:dyDescent="0.2">
      <c r="A129" s="65">
        <v>5247</v>
      </c>
      <c r="B129" s="65"/>
      <c r="C129" s="7" t="s">
        <v>139</v>
      </c>
      <c r="D129" s="7"/>
      <c r="E129" s="46">
        <v>0</v>
      </c>
      <c r="G129" s="94"/>
      <c r="H129" s="21">
        <v>0</v>
      </c>
      <c r="J129" s="94"/>
      <c r="K129" s="21">
        <v>0</v>
      </c>
      <c r="M129" s="94"/>
      <c r="N129" s="21">
        <v>0</v>
      </c>
      <c r="P129" s="94"/>
      <c r="Q129" s="21">
        <v>0</v>
      </c>
      <c r="T129" s="21">
        <v>0</v>
      </c>
      <c r="W129" s="21">
        <v>0</v>
      </c>
      <c r="Z129" s="21">
        <v>0</v>
      </c>
      <c r="AB129" s="94"/>
      <c r="AC129" s="21">
        <v>0</v>
      </c>
      <c r="AD129" s="21"/>
      <c r="AE129" s="106"/>
      <c r="AF129" s="22">
        <f t="shared" si="33"/>
        <v>0</v>
      </c>
      <c r="AH129" s="47">
        <f t="shared" si="30"/>
        <v>0</v>
      </c>
    </row>
    <row r="130" spans="1:34" ht="15" customHeight="1" x14ac:dyDescent="0.2">
      <c r="A130" s="53"/>
      <c r="B130" s="53"/>
      <c r="C130" s="58" t="s">
        <v>25</v>
      </c>
      <c r="D130" s="7"/>
      <c r="E130" s="46"/>
      <c r="G130" s="94"/>
      <c r="H130" s="21"/>
      <c r="J130" s="94"/>
      <c r="K130" s="21"/>
      <c r="M130" s="94"/>
      <c r="N130" s="21"/>
      <c r="P130" s="94"/>
      <c r="Q130" s="21"/>
      <c r="AB130" s="94"/>
      <c r="AC130" s="21"/>
      <c r="AD130" s="21"/>
      <c r="AE130" s="106"/>
      <c r="AF130" s="22">
        <f t="shared" si="32"/>
        <v>0</v>
      </c>
      <c r="AH130" s="47">
        <f t="shared" si="30"/>
        <v>0</v>
      </c>
    </row>
    <row r="131" spans="1:34" s="5" customFormat="1" ht="15" customHeight="1" x14ac:dyDescent="0.2">
      <c r="A131" s="53"/>
      <c r="B131" s="53"/>
      <c r="C131" s="60" t="s">
        <v>35</v>
      </c>
      <c r="D131" s="26"/>
      <c r="F131" s="26"/>
      <c r="G131" s="97"/>
      <c r="H131" s="27">
        <f>SUM(H42:H130)</f>
        <v>6480</v>
      </c>
      <c r="I131" s="26"/>
      <c r="J131" s="97"/>
      <c r="K131" s="27">
        <f>SUM(K42:K130)</f>
        <v>2639</v>
      </c>
      <c r="L131" s="26"/>
      <c r="M131" s="97"/>
      <c r="N131" s="27">
        <f>SUM(N42:N130)</f>
        <v>4594</v>
      </c>
      <c r="O131" s="26"/>
      <c r="P131" s="97"/>
      <c r="Q131" s="27">
        <f>SUM(Q42:Q130)</f>
        <v>1136</v>
      </c>
      <c r="R131" s="26"/>
      <c r="S131" s="97"/>
      <c r="T131" s="27">
        <f>SUM(T42:T130)</f>
        <v>267</v>
      </c>
      <c r="U131" s="26"/>
      <c r="V131" s="97"/>
      <c r="W131" s="27">
        <f>SUM(W42:W130)</f>
        <v>819</v>
      </c>
      <c r="X131" s="26"/>
      <c r="Y131" s="97"/>
      <c r="Z131" s="27">
        <f>SUM(Z42:Z130)</f>
        <v>118</v>
      </c>
      <c r="AA131" s="26"/>
      <c r="AB131" s="97"/>
      <c r="AC131" s="27">
        <f>SUM(AC42:AC130)</f>
        <v>652</v>
      </c>
      <c r="AD131" s="27"/>
      <c r="AE131" s="107"/>
      <c r="AF131" s="27">
        <f>SUM(AF42:AF130)</f>
        <v>16705</v>
      </c>
      <c r="AH131" s="47">
        <f>SUM(H131:AC131)-AF131</f>
        <v>0</v>
      </c>
    </row>
    <row r="132" spans="1:34" ht="15" customHeight="1" x14ac:dyDescent="0.2">
      <c r="A132" s="53"/>
      <c r="B132" s="53"/>
      <c r="AF132" s="1"/>
      <c r="AH132" s="47">
        <f t="shared" si="30"/>
        <v>0</v>
      </c>
    </row>
    <row r="133" spans="1:34" s="2" customFormat="1" ht="15" customHeight="1" x14ac:dyDescent="0.2">
      <c r="A133" s="53"/>
      <c r="B133" s="53"/>
      <c r="C133" s="59" t="s">
        <v>38</v>
      </c>
      <c r="D133" s="48"/>
      <c r="E133" s="48"/>
      <c r="F133" s="48"/>
      <c r="G133" s="100"/>
      <c r="H133" s="50">
        <f>+H131+H37+H22</f>
        <v>84072</v>
      </c>
      <c r="I133" s="48"/>
      <c r="J133" s="100"/>
      <c r="K133" s="50">
        <f>+K131+K37+K22</f>
        <v>34237</v>
      </c>
      <c r="L133" s="48"/>
      <c r="M133" s="100"/>
      <c r="N133" s="50">
        <f>+N131+N37+N22</f>
        <v>59589</v>
      </c>
      <c r="O133" s="48"/>
      <c r="P133" s="100"/>
      <c r="Q133" s="50">
        <f>+Q131+Q37+Q22</f>
        <v>14735</v>
      </c>
      <c r="R133" s="48"/>
      <c r="S133" s="100"/>
      <c r="T133" s="50">
        <f>+T131+T37+T22</f>
        <v>3467</v>
      </c>
      <c r="U133" s="48"/>
      <c r="V133" s="100"/>
      <c r="W133" s="50">
        <f>+W131+W37+W22</f>
        <v>10620</v>
      </c>
      <c r="X133" s="48"/>
      <c r="Y133" s="100"/>
      <c r="Z133" s="50">
        <f>+Z131+Z37+Z22</f>
        <v>1517</v>
      </c>
      <c r="AA133" s="48"/>
      <c r="AB133" s="100"/>
      <c r="AC133" s="50">
        <f>+AC131+AC37+AC22</f>
        <v>8450</v>
      </c>
      <c r="AD133" s="50"/>
      <c r="AE133" s="108"/>
      <c r="AF133" s="50">
        <f>+AF131+AF37+AF22</f>
        <v>216687</v>
      </c>
      <c r="AH133" s="47">
        <f t="shared" si="30"/>
        <v>216687</v>
      </c>
    </row>
    <row r="134" spans="1:34" ht="15" customHeight="1" x14ac:dyDescent="0.2">
      <c r="A134" s="53"/>
      <c r="B134" s="53"/>
      <c r="G134" s="101"/>
      <c r="H134" s="52"/>
    </row>
    <row r="135" spans="1:34" ht="15" customHeight="1" x14ac:dyDescent="0.2">
      <c r="A135" s="53"/>
      <c r="B135" s="53"/>
      <c r="C135" s="76" t="s">
        <v>99</v>
      </c>
      <c r="D135" s="5"/>
      <c r="E135" s="5"/>
      <c r="F135" s="5"/>
      <c r="G135" s="341" t="s">
        <v>113</v>
      </c>
      <c r="H135" s="342"/>
      <c r="J135" s="341" t="s">
        <v>114</v>
      </c>
      <c r="K135" s="342"/>
      <c r="M135" s="341" t="s">
        <v>115</v>
      </c>
      <c r="N135" s="342"/>
      <c r="P135" s="341" t="s">
        <v>121</v>
      </c>
      <c r="Q135" s="342"/>
      <c r="S135" s="341" t="s">
        <v>122</v>
      </c>
      <c r="T135" s="342"/>
      <c r="V135" s="341" t="s">
        <v>123</v>
      </c>
      <c r="W135" s="342"/>
      <c r="Y135" s="341" t="s">
        <v>124</v>
      </c>
      <c r="Z135" s="342"/>
      <c r="AB135" s="341" t="s">
        <v>116</v>
      </c>
      <c r="AC135" s="342"/>
      <c r="AD135" s="119"/>
      <c r="AE135" s="340" t="s">
        <v>1</v>
      </c>
      <c r="AF135" s="340"/>
    </row>
    <row r="136" spans="1:34" s="12" customFormat="1" ht="15" customHeight="1" x14ac:dyDescent="0.2">
      <c r="A136" s="53"/>
      <c r="B136" s="53"/>
      <c r="C136" s="60"/>
      <c r="D136" s="5"/>
      <c r="E136" s="5"/>
      <c r="F136" s="5"/>
      <c r="G136" s="75"/>
      <c r="H136" s="25"/>
      <c r="I136" s="5"/>
      <c r="J136" s="75"/>
      <c r="K136" s="25"/>
      <c r="L136" s="5"/>
      <c r="M136" s="75"/>
      <c r="N136" s="25"/>
      <c r="O136" s="5"/>
      <c r="P136" s="75"/>
      <c r="Q136" s="25"/>
      <c r="R136" s="5"/>
      <c r="S136" s="75"/>
      <c r="T136" s="25"/>
      <c r="V136" s="99"/>
      <c r="Y136" s="99"/>
      <c r="AB136" s="99"/>
      <c r="AE136" s="99"/>
    </row>
    <row r="137" spans="1:34" s="12" customFormat="1" ht="15" customHeight="1" x14ac:dyDescent="0.2">
      <c r="A137" s="53"/>
      <c r="B137" s="53"/>
      <c r="C137" s="77" t="s">
        <v>100</v>
      </c>
      <c r="D137" s="5"/>
      <c r="E137" s="84"/>
      <c r="F137" s="5"/>
      <c r="G137" s="75"/>
      <c r="H137" s="84"/>
      <c r="I137" s="5"/>
      <c r="J137" s="75"/>
      <c r="K137" s="84"/>
      <c r="L137" s="5"/>
      <c r="M137" s="75"/>
      <c r="N137" s="84"/>
      <c r="O137" s="5"/>
      <c r="P137" s="75"/>
      <c r="Q137" s="84"/>
      <c r="R137" s="5"/>
      <c r="S137" s="75"/>
      <c r="T137" s="84"/>
      <c r="V137" s="99"/>
      <c r="Y137" s="99"/>
      <c r="AB137" s="99"/>
      <c r="AE137" s="99"/>
    </row>
    <row r="138" spans="1:34" s="12" customFormat="1" ht="15" customHeight="1" x14ac:dyDescent="0.2">
      <c r="A138" s="53"/>
      <c r="B138" s="53"/>
      <c r="C138" s="60" t="s">
        <v>101</v>
      </c>
      <c r="D138" s="5"/>
      <c r="E138" s="84"/>
      <c r="F138" s="5"/>
      <c r="G138" s="75"/>
      <c r="H138" s="84">
        <f>+H133</f>
        <v>84072</v>
      </c>
      <c r="I138" s="5"/>
      <c r="J138" s="75"/>
      <c r="K138" s="84">
        <f>+K133</f>
        <v>34237</v>
      </c>
      <c r="L138" s="5"/>
      <c r="M138" s="75"/>
      <c r="N138" s="84">
        <f>+N133</f>
        <v>59589</v>
      </c>
      <c r="O138" s="5"/>
      <c r="P138" s="75"/>
      <c r="Q138" s="84">
        <f>+Q133</f>
        <v>14735</v>
      </c>
      <c r="R138" s="5"/>
      <c r="S138" s="75"/>
      <c r="T138" s="84">
        <f>+T133</f>
        <v>3467</v>
      </c>
      <c r="V138" s="99"/>
      <c r="W138" s="85">
        <f>+W133</f>
        <v>10620</v>
      </c>
      <c r="Y138" s="99"/>
      <c r="Z138" s="85">
        <f>+Z133</f>
        <v>1517</v>
      </c>
      <c r="AB138" s="99"/>
      <c r="AC138" s="85">
        <f>+AC133</f>
        <v>8450</v>
      </c>
      <c r="AE138" s="99"/>
      <c r="AF138" s="85">
        <f>+AF133</f>
        <v>216687</v>
      </c>
    </row>
    <row r="139" spans="1:34" s="12" customFormat="1" ht="15" customHeight="1" x14ac:dyDescent="0.2">
      <c r="A139" s="53"/>
      <c r="B139" s="53"/>
      <c r="C139" s="60" t="s">
        <v>107</v>
      </c>
      <c r="D139" s="5"/>
      <c r="E139" s="5"/>
      <c r="F139" s="5"/>
      <c r="G139" s="75"/>
      <c r="H139" s="25"/>
      <c r="I139" s="5"/>
      <c r="J139" s="75"/>
      <c r="K139" s="25"/>
      <c r="L139" s="5"/>
      <c r="M139" s="75"/>
      <c r="N139" s="25"/>
      <c r="O139" s="5"/>
      <c r="P139" s="75"/>
      <c r="Q139" s="25"/>
      <c r="R139" s="5"/>
      <c r="S139" s="75"/>
      <c r="T139" s="25"/>
      <c r="V139" s="99"/>
      <c r="Y139" s="99"/>
      <c r="AB139" s="99"/>
      <c r="AE139" s="99"/>
    </row>
    <row r="140" spans="1:34" s="12" customFormat="1" ht="15" customHeight="1" x14ac:dyDescent="0.2">
      <c r="A140" s="53"/>
      <c r="B140" s="53"/>
      <c r="C140" s="60" t="s">
        <v>105</v>
      </c>
      <c r="D140" s="5"/>
      <c r="E140" s="5"/>
      <c r="F140" s="5"/>
      <c r="G140" s="75"/>
      <c r="H140" s="25"/>
      <c r="I140" s="5"/>
      <c r="J140" s="75"/>
      <c r="K140" s="25"/>
      <c r="L140" s="5"/>
      <c r="M140" s="75"/>
      <c r="N140" s="25"/>
      <c r="O140" s="5"/>
      <c r="P140" s="75"/>
      <c r="Q140" s="25"/>
      <c r="R140" s="5"/>
      <c r="S140" s="75"/>
      <c r="T140" s="25"/>
      <c r="V140" s="99"/>
      <c r="Y140" s="99"/>
      <c r="AB140" s="99"/>
      <c r="AE140" s="99"/>
    </row>
    <row r="141" spans="1:34" s="12" customFormat="1" ht="15" customHeight="1" x14ac:dyDescent="0.2">
      <c r="A141" s="53"/>
      <c r="B141" s="53"/>
      <c r="C141" s="60" t="s">
        <v>106</v>
      </c>
      <c r="D141" s="5"/>
      <c r="E141" s="5"/>
      <c r="F141" s="5"/>
      <c r="G141" s="75"/>
      <c r="H141" s="25"/>
      <c r="I141" s="5"/>
      <c r="J141" s="75"/>
      <c r="K141" s="25"/>
      <c r="L141" s="5"/>
      <c r="M141" s="75"/>
      <c r="N141" s="25"/>
      <c r="O141" s="5"/>
      <c r="P141" s="75"/>
      <c r="Q141" s="25"/>
      <c r="R141" s="5"/>
      <c r="S141" s="75"/>
      <c r="T141" s="25"/>
      <c r="V141" s="99"/>
      <c r="Y141" s="99"/>
      <c r="AB141" s="99"/>
      <c r="AE141" s="99"/>
    </row>
    <row r="142" spans="1:34" s="12" customFormat="1" ht="15" customHeight="1" x14ac:dyDescent="0.2">
      <c r="A142" s="53"/>
      <c r="B142" s="53"/>
      <c r="C142" s="29" t="s">
        <v>102</v>
      </c>
      <c r="D142" s="5"/>
      <c r="E142" s="25"/>
      <c r="F142" s="5"/>
      <c r="G142" s="75"/>
      <c r="H142" s="25">
        <f>H138-H139-H140-H141</f>
        <v>84072</v>
      </c>
      <c r="I142" s="25">
        <f t="shared" ref="I142:T142" si="34">I138-I139-I140-I141</f>
        <v>0</v>
      </c>
      <c r="J142" s="25"/>
      <c r="K142" s="25">
        <f t="shared" si="34"/>
        <v>34237</v>
      </c>
      <c r="L142" s="25">
        <f t="shared" si="34"/>
        <v>0</v>
      </c>
      <c r="M142" s="25"/>
      <c r="N142" s="25">
        <f t="shared" si="34"/>
        <v>59589</v>
      </c>
      <c r="O142" s="25">
        <f t="shared" si="34"/>
        <v>0</v>
      </c>
      <c r="P142" s="25"/>
      <c r="Q142" s="25">
        <f t="shared" si="34"/>
        <v>14735</v>
      </c>
      <c r="R142" s="25">
        <f t="shared" si="34"/>
        <v>0</v>
      </c>
      <c r="S142" s="25"/>
      <c r="T142" s="25">
        <f t="shared" si="34"/>
        <v>3467</v>
      </c>
      <c r="V142" s="99"/>
      <c r="W142" s="25">
        <f t="shared" ref="W142" si="35">W138-W139-W140-W141</f>
        <v>10620</v>
      </c>
      <c r="Y142" s="99"/>
      <c r="Z142" s="25">
        <f t="shared" ref="Z142" si="36">Z138-Z139-Z140-Z141</f>
        <v>1517</v>
      </c>
      <c r="AB142" s="99"/>
      <c r="AC142" s="25">
        <f t="shared" ref="AC142" si="37">AC138-AC139-AC140-AC141</f>
        <v>8450</v>
      </c>
      <c r="AE142" s="99"/>
      <c r="AF142" s="25">
        <f t="shared" ref="AF142" si="38">AF138-AF139-AF140-AF141</f>
        <v>216687</v>
      </c>
    </row>
    <row r="143" spans="1:34" s="12" customFormat="1" ht="15" customHeight="1" x14ac:dyDescent="0.2">
      <c r="A143" s="53"/>
      <c r="B143" s="53"/>
      <c r="C143" s="29" t="s">
        <v>103</v>
      </c>
      <c r="D143" s="5"/>
      <c r="E143" s="80">
        <v>0.1</v>
      </c>
      <c r="F143" s="5"/>
      <c r="G143" s="75"/>
      <c r="H143" s="25"/>
      <c r="I143" s="79"/>
      <c r="J143" s="79"/>
      <c r="K143" s="79"/>
      <c r="L143" s="79"/>
      <c r="M143" s="79"/>
      <c r="N143" s="79"/>
      <c r="O143" s="79"/>
      <c r="P143" s="79"/>
      <c r="Q143" s="79"/>
      <c r="R143" s="79"/>
      <c r="S143" s="79"/>
      <c r="T143" s="79"/>
      <c r="V143" s="99"/>
      <c r="Y143" s="99"/>
      <c r="AB143" s="99"/>
      <c r="AE143" s="99"/>
    </row>
    <row r="144" spans="1:34" s="12" customFormat="1" ht="15" customHeight="1" x14ac:dyDescent="0.2">
      <c r="A144" s="53"/>
      <c r="B144" s="53"/>
      <c r="C144" s="60" t="s">
        <v>104</v>
      </c>
      <c r="D144" s="5"/>
      <c r="E144" s="17"/>
      <c r="F144" s="5"/>
      <c r="G144" s="75"/>
      <c r="H144" s="117">
        <f>+H142*0.1</f>
        <v>8407.2000000000007</v>
      </c>
      <c r="I144" s="81">
        <f>I142*$E$17</f>
        <v>0</v>
      </c>
      <c r="J144" s="81"/>
      <c r="K144" s="117">
        <f>+K142*0.1</f>
        <v>3423.7000000000003</v>
      </c>
      <c r="L144" s="81">
        <f>L142*$E$17</f>
        <v>0</v>
      </c>
      <c r="M144" s="81"/>
      <c r="N144" s="117">
        <f>+N142*0.1</f>
        <v>5958.9000000000005</v>
      </c>
      <c r="O144" s="81">
        <f>O142*$E$17</f>
        <v>0</v>
      </c>
      <c r="P144" s="81"/>
      <c r="Q144" s="117">
        <f>+Q142*0.1</f>
        <v>1473.5</v>
      </c>
      <c r="R144" s="81">
        <f>R142*$E$17</f>
        <v>0</v>
      </c>
      <c r="S144" s="81"/>
      <c r="T144" s="117">
        <f>+T142*0.1</f>
        <v>346.70000000000005</v>
      </c>
      <c r="V144" s="99"/>
      <c r="W144" s="117">
        <f>+W142*0.1</f>
        <v>1062</v>
      </c>
      <c r="Y144" s="99"/>
      <c r="Z144" s="117">
        <f>+Z142*0.1</f>
        <v>151.70000000000002</v>
      </c>
      <c r="AB144" s="99"/>
      <c r="AC144" s="117">
        <f>+AC142*0.1</f>
        <v>845</v>
      </c>
      <c r="AE144" s="99"/>
      <c r="AF144" s="117">
        <f>+AF142*0.1</f>
        <v>21668.7</v>
      </c>
    </row>
    <row r="145" spans="1:34" s="12" customFormat="1" ht="15" customHeight="1" x14ac:dyDescent="0.2">
      <c r="A145" s="53"/>
      <c r="B145" s="53"/>
      <c r="C145" s="1"/>
      <c r="D145" s="1"/>
      <c r="E145" s="1"/>
      <c r="F145" s="1"/>
      <c r="G145" s="44"/>
      <c r="H145" s="1"/>
      <c r="I145" s="1"/>
      <c r="J145" s="44"/>
      <c r="K145" s="1"/>
      <c r="L145" s="1"/>
      <c r="M145" s="44"/>
      <c r="N145" s="1"/>
      <c r="O145" s="1"/>
      <c r="P145" s="44"/>
      <c r="Q145" s="1"/>
      <c r="R145" s="1"/>
      <c r="S145" s="44"/>
      <c r="T145" s="1"/>
      <c r="V145" s="99"/>
      <c r="Y145" s="99"/>
      <c r="AB145" s="99"/>
      <c r="AE145" s="99"/>
    </row>
    <row r="146" spans="1:34" s="12" customFormat="1" ht="15" customHeight="1" x14ac:dyDescent="0.2">
      <c r="A146" s="53"/>
      <c r="B146" s="53"/>
      <c r="C146" s="59" t="s">
        <v>130</v>
      </c>
      <c r="D146" s="48"/>
      <c r="E146" s="48"/>
      <c r="F146" s="48"/>
      <c r="G146" s="49"/>
      <c r="H146" s="50">
        <f>+H142+H144</f>
        <v>92479.2</v>
      </c>
      <c r="I146" s="50"/>
      <c r="J146" s="50"/>
      <c r="K146" s="50">
        <f>+K142+K144</f>
        <v>37660.699999999997</v>
      </c>
      <c r="L146" s="50"/>
      <c r="M146" s="50"/>
      <c r="N146" s="50">
        <f>+N142+N144</f>
        <v>65547.899999999994</v>
      </c>
      <c r="O146" s="50"/>
      <c r="P146" s="50"/>
      <c r="Q146" s="50">
        <f>+Q142+Q144</f>
        <v>16208.5</v>
      </c>
      <c r="R146" s="50"/>
      <c r="S146" s="50"/>
      <c r="T146" s="50">
        <f>+T142+T144</f>
        <v>3813.7</v>
      </c>
      <c r="V146" s="99"/>
      <c r="W146" s="50">
        <f>+W142+W144</f>
        <v>11682</v>
      </c>
      <c r="Y146" s="99"/>
      <c r="Z146" s="50">
        <f>+Z142+Z144</f>
        <v>1668.7</v>
      </c>
      <c r="AB146" s="99"/>
      <c r="AC146" s="50">
        <f>+AC142+AC144</f>
        <v>9295</v>
      </c>
      <c r="AE146" s="99"/>
      <c r="AF146" s="50">
        <f>+AF142+AF144</f>
        <v>238355.7</v>
      </c>
      <c r="AH146" s="12">
        <v>987249</v>
      </c>
    </row>
    <row r="147" spans="1:34" s="12" customFormat="1" ht="15" customHeight="1" x14ac:dyDescent="0.2">
      <c r="A147" s="53"/>
      <c r="B147" s="53"/>
      <c r="C147" s="1"/>
      <c r="D147" s="1"/>
      <c r="E147" s="1"/>
      <c r="F147" s="1"/>
      <c r="G147" s="51"/>
      <c r="H147" s="52"/>
      <c r="I147" s="1"/>
      <c r="J147" s="1"/>
      <c r="K147" s="1"/>
      <c r="L147" s="1"/>
      <c r="M147" s="1"/>
      <c r="N147" s="1"/>
      <c r="O147" s="1"/>
      <c r="P147" s="1"/>
      <c r="Q147" s="1"/>
      <c r="R147" s="1"/>
      <c r="S147" s="1"/>
      <c r="T147" s="1"/>
      <c r="V147" s="99"/>
      <c r="Y147" s="99"/>
      <c r="AB147" s="99"/>
      <c r="AE147" s="99"/>
    </row>
    <row r="148" spans="1:34" s="12" customFormat="1" ht="15" customHeight="1" x14ac:dyDescent="0.2">
      <c r="A148" s="53"/>
      <c r="B148" s="53"/>
      <c r="C148" s="1"/>
      <c r="D148" s="2"/>
      <c r="E148" s="2" t="s">
        <v>131</v>
      </c>
      <c r="F148" s="2"/>
      <c r="G148" s="2"/>
      <c r="H148" s="116">
        <v>101013.08</v>
      </c>
      <c r="I148" s="2"/>
      <c r="J148" s="2"/>
      <c r="K148" s="116">
        <v>41134.19</v>
      </c>
      <c r="L148" s="2"/>
      <c r="M148" s="2"/>
      <c r="N148" s="116">
        <v>71594.320000000007</v>
      </c>
      <c r="O148" s="2"/>
      <c r="P148" s="2"/>
      <c r="Q148" s="116">
        <v>17703.32</v>
      </c>
      <c r="R148" s="2"/>
      <c r="S148" s="2"/>
      <c r="T148" s="116">
        <v>4165.49</v>
      </c>
      <c r="V148" s="99"/>
      <c r="W148" s="116">
        <v>12756.81</v>
      </c>
      <c r="Y148" s="99"/>
      <c r="Z148" s="116">
        <v>1822.4</v>
      </c>
      <c r="AB148" s="99"/>
      <c r="AC148" s="116">
        <v>10153.379999999999</v>
      </c>
      <c r="AE148" s="99"/>
      <c r="AF148" s="116">
        <f>SUM(G148:AC148)</f>
        <v>260342.99000000002</v>
      </c>
    </row>
    <row r="149" spans="1:34" s="12" customFormat="1" ht="15" customHeight="1" x14ac:dyDescent="0.2">
      <c r="A149" s="53"/>
      <c r="B149" s="53"/>
      <c r="G149" s="86"/>
      <c r="J149" s="99"/>
      <c r="M149" s="99"/>
      <c r="P149" s="99"/>
      <c r="S149" s="99"/>
      <c r="V149" s="99"/>
      <c r="Y149" s="99"/>
      <c r="AB149" s="99"/>
      <c r="AE149" s="99"/>
    </row>
    <row r="150" spans="1:34" s="12" customFormat="1" ht="15" customHeight="1" x14ac:dyDescent="0.2">
      <c r="A150" s="53"/>
      <c r="B150" s="53"/>
      <c r="E150" s="86" t="s">
        <v>132</v>
      </c>
      <c r="G150" s="86"/>
      <c r="H150" s="122">
        <f>+H146-H148</f>
        <v>-8533.8800000000047</v>
      </c>
      <c r="I150" s="123"/>
      <c r="J150" s="124"/>
      <c r="K150" s="122">
        <f>+K146-K148</f>
        <v>-3473.4900000000052</v>
      </c>
      <c r="L150" s="123"/>
      <c r="M150" s="124"/>
      <c r="N150" s="122">
        <f>+N146-N148</f>
        <v>-6046.4200000000128</v>
      </c>
      <c r="O150" s="123"/>
      <c r="P150" s="124"/>
      <c r="Q150" s="122">
        <f>+Q146-Q148</f>
        <v>-1494.8199999999997</v>
      </c>
      <c r="R150" s="123"/>
      <c r="S150" s="124"/>
      <c r="T150" s="122">
        <f>+T146-T148</f>
        <v>-351.78999999999996</v>
      </c>
      <c r="U150" s="123"/>
      <c r="V150" s="124"/>
      <c r="W150" s="122">
        <f>+W146-W148</f>
        <v>-1074.8099999999995</v>
      </c>
      <c r="X150" s="123"/>
      <c r="Y150" s="124"/>
      <c r="Z150" s="122">
        <f>+Z146-Z148</f>
        <v>-153.70000000000005</v>
      </c>
      <c r="AA150" s="123"/>
      <c r="AB150" s="124"/>
      <c r="AC150" s="122">
        <f>+AC146-AC148</f>
        <v>-858.3799999999992</v>
      </c>
      <c r="AD150" s="123"/>
      <c r="AE150" s="124"/>
      <c r="AF150" s="122">
        <f>+AF146-AF148</f>
        <v>-21987.290000000008</v>
      </c>
    </row>
    <row r="151" spans="1:34" s="12" customFormat="1" ht="15" customHeight="1" x14ac:dyDescent="0.2">
      <c r="A151" s="53"/>
      <c r="B151" s="53"/>
      <c r="G151" s="86"/>
      <c r="J151" s="99"/>
      <c r="M151" s="99"/>
      <c r="P151" s="99"/>
      <c r="S151" s="99"/>
      <c r="V151" s="99"/>
      <c r="Y151" s="99"/>
      <c r="AB151" s="99"/>
      <c r="AE151" s="99"/>
    </row>
    <row r="152" spans="1:34" s="12" customFormat="1" ht="15" customHeight="1" x14ac:dyDescent="0.2">
      <c r="A152" s="53"/>
      <c r="B152" s="53"/>
      <c r="E152" s="86"/>
      <c r="G152" s="86"/>
      <c r="J152" s="99"/>
      <c r="M152" s="99"/>
      <c r="P152" s="99"/>
      <c r="S152" s="99"/>
      <c r="V152" s="99"/>
      <c r="Y152" s="99"/>
      <c r="AB152" s="99"/>
      <c r="AE152" s="99"/>
    </row>
    <row r="153" spans="1:34" s="12" customFormat="1" ht="15" customHeight="1" x14ac:dyDescent="0.2">
      <c r="A153" s="53"/>
      <c r="B153" s="53"/>
      <c r="G153" s="86"/>
      <c r="H153" s="115"/>
      <c r="J153" s="99"/>
      <c r="M153" s="99"/>
      <c r="P153" s="99"/>
      <c r="S153" s="99"/>
      <c r="V153" s="99"/>
      <c r="Y153" s="99"/>
      <c r="AB153" s="99"/>
      <c r="AE153" s="99"/>
    </row>
    <row r="154" spans="1:34" s="12" customFormat="1" ht="15" customHeight="1" x14ac:dyDescent="0.2">
      <c r="A154" s="53"/>
      <c r="B154" s="53"/>
      <c r="E154" s="86"/>
      <c r="G154" s="99"/>
      <c r="J154" s="99"/>
      <c r="M154" s="99"/>
      <c r="P154" s="99"/>
      <c r="S154" s="99"/>
      <c r="V154" s="99"/>
      <c r="Y154" s="99"/>
      <c r="AB154" s="99"/>
      <c r="AE154" s="99"/>
    </row>
    <row r="155" spans="1:34" s="12" customFormat="1" ht="15" customHeight="1" x14ac:dyDescent="0.2">
      <c r="A155" s="53"/>
      <c r="B155" s="53"/>
      <c r="E155" s="86"/>
      <c r="G155" s="99"/>
      <c r="J155" s="99"/>
      <c r="M155" s="99"/>
      <c r="P155" s="99"/>
      <c r="S155" s="99"/>
      <c r="V155" s="99"/>
      <c r="Y155" s="99"/>
      <c r="AB155" s="99"/>
      <c r="AE155" s="99"/>
    </row>
    <row r="156" spans="1:34" s="12" customFormat="1" ht="15" customHeight="1" x14ac:dyDescent="0.2">
      <c r="A156" s="53"/>
      <c r="B156" s="53"/>
      <c r="E156" s="86"/>
      <c r="G156" s="99"/>
      <c r="J156" s="99"/>
      <c r="M156" s="99"/>
      <c r="P156" s="99"/>
      <c r="S156" s="99"/>
      <c r="V156" s="99"/>
      <c r="Y156" s="99"/>
      <c r="AB156" s="99"/>
      <c r="AE156" s="99"/>
    </row>
    <row r="157" spans="1:34" s="12" customFormat="1" ht="15" customHeight="1" x14ac:dyDescent="0.2">
      <c r="A157" s="53"/>
      <c r="B157" s="53"/>
      <c r="E157" s="86"/>
      <c r="G157" s="99"/>
      <c r="J157" s="99"/>
      <c r="M157" s="99"/>
      <c r="P157" s="99"/>
      <c r="S157" s="99"/>
      <c r="V157" s="99"/>
      <c r="Y157" s="99"/>
      <c r="AB157" s="99"/>
      <c r="AE157" s="99"/>
    </row>
    <row r="158" spans="1:34" s="12" customFormat="1" ht="15" customHeight="1" x14ac:dyDescent="0.2">
      <c r="A158" s="53"/>
      <c r="B158" s="53"/>
      <c r="E158" s="86"/>
      <c r="G158" s="99"/>
      <c r="J158" s="99"/>
      <c r="M158" s="99"/>
      <c r="P158" s="99"/>
      <c r="S158" s="99"/>
      <c r="V158" s="99"/>
      <c r="Y158" s="99"/>
      <c r="AB158" s="99"/>
      <c r="AE158" s="99"/>
    </row>
    <row r="159" spans="1:34" s="12" customFormat="1" ht="15" customHeight="1" x14ac:dyDescent="0.2">
      <c r="A159" s="53"/>
      <c r="B159" s="53"/>
      <c r="E159" s="86"/>
      <c r="G159" s="99"/>
      <c r="J159" s="99"/>
      <c r="M159" s="99"/>
      <c r="P159" s="99"/>
      <c r="S159" s="99"/>
      <c r="V159" s="99"/>
      <c r="Y159" s="99"/>
      <c r="AB159" s="99"/>
      <c r="AE159" s="99"/>
    </row>
    <row r="160" spans="1:34" s="12" customFormat="1" ht="15" customHeight="1" x14ac:dyDescent="0.2">
      <c r="A160" s="53"/>
      <c r="B160" s="53"/>
      <c r="E160" s="86"/>
      <c r="G160" s="99"/>
      <c r="J160" s="99"/>
      <c r="M160" s="99"/>
      <c r="P160" s="99"/>
      <c r="S160" s="99"/>
      <c r="V160" s="99"/>
      <c r="Y160" s="99"/>
      <c r="AB160" s="99"/>
      <c r="AE160" s="99"/>
    </row>
    <row r="161" spans="1:31" s="12" customFormat="1" ht="15" customHeight="1" x14ac:dyDescent="0.2">
      <c r="A161" s="53"/>
      <c r="B161" s="53"/>
      <c r="E161" s="86"/>
      <c r="G161" s="99"/>
      <c r="J161" s="99"/>
      <c r="M161" s="99"/>
      <c r="P161" s="99"/>
      <c r="S161" s="99"/>
      <c r="V161" s="99"/>
      <c r="Y161" s="99"/>
      <c r="AB161" s="99"/>
      <c r="AE161" s="99"/>
    </row>
    <row r="162" spans="1:31" s="12" customFormat="1" ht="15" customHeight="1" x14ac:dyDescent="0.2">
      <c r="A162" s="53"/>
      <c r="B162" s="53"/>
      <c r="E162" s="86"/>
      <c r="G162" s="99"/>
      <c r="J162" s="99"/>
      <c r="M162" s="99"/>
      <c r="P162" s="99"/>
      <c r="S162" s="99"/>
      <c r="V162" s="99"/>
      <c r="Y162" s="99"/>
      <c r="AB162" s="99"/>
      <c r="AE162" s="99"/>
    </row>
    <row r="163" spans="1:31" s="12" customFormat="1" ht="15" customHeight="1" x14ac:dyDescent="0.2">
      <c r="A163" s="53"/>
      <c r="B163" s="53"/>
      <c r="E163" s="86"/>
      <c r="G163" s="99"/>
      <c r="J163" s="99"/>
      <c r="M163" s="99"/>
      <c r="P163" s="99"/>
      <c r="S163" s="99"/>
      <c r="V163" s="99"/>
      <c r="Y163" s="99"/>
      <c r="AB163" s="99"/>
      <c r="AE163" s="99"/>
    </row>
    <row r="164" spans="1:31" s="12" customFormat="1" ht="15" customHeight="1" x14ac:dyDescent="0.2">
      <c r="A164" s="53"/>
      <c r="B164" s="53"/>
      <c r="G164" s="99"/>
      <c r="J164" s="99"/>
      <c r="M164" s="99"/>
      <c r="P164" s="99"/>
      <c r="S164" s="99"/>
      <c r="V164" s="99"/>
      <c r="Y164" s="99"/>
      <c r="AB164" s="99"/>
      <c r="AE164" s="99"/>
    </row>
    <row r="165" spans="1:31" s="12" customFormat="1" ht="15" customHeight="1" x14ac:dyDescent="0.2">
      <c r="A165" s="53"/>
      <c r="B165" s="53"/>
      <c r="G165" s="99"/>
      <c r="J165" s="99"/>
      <c r="M165" s="99"/>
      <c r="P165" s="99"/>
      <c r="S165" s="99"/>
      <c r="V165" s="99"/>
      <c r="Y165" s="99"/>
      <c r="AB165" s="99"/>
      <c r="AE165" s="99"/>
    </row>
    <row r="166" spans="1:31" s="12" customFormat="1" ht="15" customHeight="1" x14ac:dyDescent="0.2">
      <c r="A166" s="53"/>
      <c r="B166" s="53"/>
      <c r="G166" s="99"/>
      <c r="J166" s="99"/>
      <c r="M166" s="99"/>
      <c r="P166" s="99"/>
      <c r="S166" s="99"/>
      <c r="V166" s="99"/>
      <c r="Y166" s="99"/>
      <c r="AB166" s="99"/>
      <c r="AE166" s="99"/>
    </row>
    <row r="167" spans="1:31" s="12" customFormat="1" ht="15" customHeight="1" x14ac:dyDescent="0.2">
      <c r="A167" s="53"/>
      <c r="B167" s="53"/>
      <c r="G167" s="99"/>
      <c r="J167" s="99"/>
      <c r="M167" s="99"/>
      <c r="P167" s="99"/>
      <c r="S167" s="99"/>
      <c r="V167" s="99"/>
      <c r="Y167" s="99"/>
      <c r="AB167" s="99"/>
      <c r="AE167" s="99"/>
    </row>
    <row r="168" spans="1:31" s="12" customFormat="1" ht="15" customHeight="1" x14ac:dyDescent="0.2">
      <c r="A168" s="53"/>
      <c r="B168" s="53"/>
      <c r="G168" s="99"/>
      <c r="J168" s="99"/>
      <c r="M168" s="99"/>
      <c r="P168" s="99"/>
      <c r="S168" s="99"/>
      <c r="V168" s="99"/>
      <c r="Y168" s="99"/>
      <c r="AB168" s="99"/>
      <c r="AE168" s="99"/>
    </row>
    <row r="169" spans="1:31" s="12" customFormat="1" ht="15" customHeight="1" x14ac:dyDescent="0.2">
      <c r="A169" s="53"/>
      <c r="B169" s="53"/>
      <c r="G169" s="99"/>
      <c r="J169" s="99"/>
      <c r="M169" s="99"/>
      <c r="P169" s="99"/>
      <c r="S169" s="99"/>
      <c r="V169" s="99"/>
      <c r="Y169" s="99"/>
      <c r="AB169" s="99"/>
      <c r="AE169" s="99"/>
    </row>
    <row r="170" spans="1:31" s="12" customFormat="1" ht="15" customHeight="1" x14ac:dyDescent="0.2">
      <c r="A170" s="53"/>
      <c r="B170" s="53"/>
      <c r="G170" s="99"/>
      <c r="J170" s="99"/>
      <c r="M170" s="99"/>
      <c r="P170" s="99"/>
      <c r="S170" s="99"/>
      <c r="V170" s="99"/>
      <c r="Y170" s="99"/>
      <c r="AB170" s="99"/>
      <c r="AE170" s="99"/>
    </row>
    <row r="171" spans="1:31" s="12" customFormat="1" ht="15" customHeight="1" x14ac:dyDescent="0.2">
      <c r="A171" s="53"/>
      <c r="B171" s="53"/>
      <c r="G171" s="99"/>
      <c r="J171" s="99"/>
      <c r="M171" s="99"/>
      <c r="P171" s="99"/>
      <c r="S171" s="99"/>
      <c r="V171" s="99"/>
      <c r="Y171" s="99"/>
      <c r="AB171" s="99"/>
      <c r="AE171" s="99"/>
    </row>
    <row r="172" spans="1:31" s="12" customFormat="1" ht="15" customHeight="1" x14ac:dyDescent="0.2">
      <c r="A172" s="53"/>
      <c r="B172" s="53"/>
      <c r="G172" s="99"/>
      <c r="J172" s="99"/>
      <c r="M172" s="99"/>
      <c r="P172" s="99"/>
      <c r="S172" s="99"/>
      <c r="V172" s="99"/>
      <c r="Y172" s="99"/>
      <c r="AB172" s="99"/>
      <c r="AE172" s="99"/>
    </row>
    <row r="173" spans="1:31" s="12" customFormat="1" ht="15" customHeight="1" x14ac:dyDescent="0.2">
      <c r="A173" s="53"/>
      <c r="B173" s="53"/>
      <c r="G173" s="99"/>
      <c r="J173" s="99"/>
      <c r="M173" s="99"/>
      <c r="P173" s="99"/>
      <c r="S173" s="99"/>
      <c r="V173" s="99"/>
      <c r="Y173" s="99"/>
      <c r="AB173" s="99"/>
      <c r="AE173" s="99"/>
    </row>
    <row r="174" spans="1:31" s="12" customFormat="1" ht="15" customHeight="1" x14ac:dyDescent="0.2">
      <c r="A174" s="53"/>
      <c r="B174" s="53"/>
      <c r="G174" s="99"/>
      <c r="J174" s="99"/>
      <c r="M174" s="99"/>
      <c r="P174" s="99"/>
      <c r="S174" s="99"/>
      <c r="V174" s="99"/>
      <c r="Y174" s="99"/>
      <c r="AB174" s="99"/>
      <c r="AE174" s="99"/>
    </row>
    <row r="175" spans="1:31" s="12" customFormat="1" ht="15" customHeight="1" x14ac:dyDescent="0.2">
      <c r="A175" s="53"/>
      <c r="B175" s="53"/>
      <c r="G175" s="99"/>
      <c r="J175" s="99"/>
      <c r="M175" s="99"/>
      <c r="P175" s="99"/>
      <c r="S175" s="99"/>
      <c r="V175" s="99"/>
      <c r="Y175" s="99"/>
      <c r="AB175" s="99"/>
      <c r="AE175" s="99"/>
    </row>
    <row r="176" spans="1:31" s="12" customFormat="1" ht="15" customHeight="1" x14ac:dyDescent="0.2">
      <c r="A176" s="53"/>
      <c r="B176" s="53"/>
      <c r="G176" s="99"/>
      <c r="J176" s="99"/>
      <c r="M176" s="99"/>
      <c r="P176" s="99"/>
      <c r="S176" s="99"/>
      <c r="V176" s="99"/>
      <c r="Y176" s="99"/>
      <c r="AB176" s="99"/>
      <c r="AE176" s="99"/>
    </row>
    <row r="177" spans="1:31" s="12" customFormat="1" ht="15" customHeight="1" x14ac:dyDescent="0.2">
      <c r="A177" s="53"/>
      <c r="B177" s="53"/>
      <c r="G177" s="99"/>
      <c r="J177" s="99"/>
      <c r="M177" s="99"/>
      <c r="P177" s="99"/>
      <c r="S177" s="99"/>
      <c r="V177" s="99"/>
      <c r="Y177" s="99"/>
      <c r="AB177" s="99"/>
      <c r="AE177" s="99"/>
    </row>
    <row r="178" spans="1:31" s="12" customFormat="1" ht="15" customHeight="1" x14ac:dyDescent="0.2">
      <c r="G178" s="99"/>
      <c r="J178" s="99"/>
      <c r="M178" s="99"/>
      <c r="P178" s="99"/>
      <c r="S178" s="99"/>
      <c r="V178" s="99"/>
      <c r="Y178" s="99"/>
      <c r="AB178" s="99"/>
      <c r="AE178" s="99"/>
    </row>
    <row r="179" spans="1:31" s="12" customFormat="1" ht="15" customHeight="1" x14ac:dyDescent="0.2">
      <c r="G179" s="99"/>
      <c r="J179" s="99"/>
      <c r="M179" s="99"/>
      <c r="P179" s="99"/>
      <c r="S179" s="99"/>
      <c r="V179" s="99"/>
      <c r="Y179" s="99"/>
      <c r="AB179" s="99"/>
      <c r="AE179" s="99"/>
    </row>
    <row r="180" spans="1:31" s="12" customFormat="1" ht="15" customHeight="1" x14ac:dyDescent="0.2">
      <c r="G180" s="99"/>
      <c r="J180" s="99"/>
      <c r="M180" s="99"/>
      <c r="P180" s="99"/>
      <c r="S180" s="99"/>
      <c r="V180" s="99"/>
      <c r="Y180" s="99"/>
      <c r="AB180" s="99"/>
      <c r="AE180" s="99"/>
    </row>
    <row r="181" spans="1:31" s="12" customFormat="1" ht="15" customHeight="1" x14ac:dyDescent="0.2">
      <c r="G181" s="99"/>
      <c r="J181" s="99"/>
      <c r="M181" s="99"/>
      <c r="P181" s="99"/>
      <c r="S181" s="99"/>
      <c r="V181" s="99"/>
      <c r="Y181" s="99"/>
      <c r="AB181" s="99"/>
      <c r="AE181" s="99"/>
    </row>
    <row r="182" spans="1:31" s="12" customFormat="1" ht="15" customHeight="1" x14ac:dyDescent="0.2">
      <c r="G182" s="99"/>
      <c r="J182" s="99"/>
      <c r="M182" s="99"/>
      <c r="P182" s="99"/>
      <c r="S182" s="99"/>
      <c r="V182" s="99"/>
      <c r="Y182" s="99"/>
      <c r="AB182" s="99"/>
      <c r="AE182" s="99"/>
    </row>
    <row r="183" spans="1:31" s="12" customFormat="1" ht="15" customHeight="1" x14ac:dyDescent="0.2">
      <c r="G183" s="99"/>
      <c r="J183" s="99"/>
      <c r="M183" s="99"/>
      <c r="P183" s="99"/>
      <c r="S183" s="99"/>
      <c r="V183" s="99"/>
      <c r="Y183" s="99"/>
      <c r="AB183" s="99"/>
      <c r="AE183" s="99"/>
    </row>
    <row r="184" spans="1:31" s="12" customFormat="1" ht="15" customHeight="1" x14ac:dyDescent="0.2">
      <c r="G184" s="99"/>
      <c r="J184" s="99"/>
      <c r="M184" s="99"/>
      <c r="P184" s="99"/>
      <c r="S184" s="99"/>
      <c r="V184" s="99"/>
      <c r="Y184" s="99"/>
      <c r="AB184" s="99"/>
      <c r="AE184" s="99"/>
    </row>
    <row r="185" spans="1:31" s="12" customFormat="1" ht="15" customHeight="1" x14ac:dyDescent="0.2">
      <c r="G185" s="99"/>
      <c r="J185" s="99"/>
      <c r="M185" s="99"/>
      <c r="P185" s="99"/>
      <c r="S185" s="99"/>
      <c r="V185" s="99"/>
      <c r="Y185" s="99"/>
      <c r="AB185" s="99"/>
      <c r="AE185" s="99"/>
    </row>
    <row r="186" spans="1:31" s="12" customFormat="1" ht="15" customHeight="1" x14ac:dyDescent="0.2">
      <c r="G186" s="99"/>
      <c r="J186" s="99"/>
      <c r="M186" s="99"/>
      <c r="P186" s="99"/>
      <c r="S186" s="99"/>
      <c r="V186" s="99"/>
      <c r="Y186" s="99"/>
      <c r="AB186" s="99"/>
      <c r="AE186" s="99"/>
    </row>
    <row r="187" spans="1:31" s="12" customFormat="1" ht="15" customHeight="1" x14ac:dyDescent="0.2">
      <c r="G187" s="99"/>
      <c r="J187" s="99"/>
      <c r="M187" s="99"/>
      <c r="P187" s="99"/>
      <c r="S187" s="99"/>
      <c r="V187" s="99"/>
      <c r="Y187" s="99"/>
      <c r="AB187" s="99"/>
      <c r="AE187" s="99"/>
    </row>
  </sheetData>
  <mergeCells count="36">
    <mergeCell ref="D3:K3"/>
    <mergeCell ref="D4:K4"/>
    <mergeCell ref="D5:E5"/>
    <mergeCell ref="G8:AC8"/>
    <mergeCell ref="G9:H9"/>
    <mergeCell ref="J9:K9"/>
    <mergeCell ref="M9:N9"/>
    <mergeCell ref="P9:Q9"/>
    <mergeCell ref="S9:T9"/>
    <mergeCell ref="V9:W9"/>
    <mergeCell ref="Y9:Z9"/>
    <mergeCell ref="AB9:AC9"/>
    <mergeCell ref="AE9:AF9"/>
    <mergeCell ref="G38:AC38"/>
    <mergeCell ref="G39:H39"/>
    <mergeCell ref="J39:K39"/>
    <mergeCell ref="M39:N39"/>
    <mergeCell ref="P39:Q39"/>
    <mergeCell ref="AB39:AC39"/>
    <mergeCell ref="AE39:AF39"/>
    <mergeCell ref="G98:AC98"/>
    <mergeCell ref="G99:H99"/>
    <mergeCell ref="J99:K99"/>
    <mergeCell ref="M99:N99"/>
    <mergeCell ref="P99:Q99"/>
    <mergeCell ref="AB99:AC99"/>
    <mergeCell ref="AE99:AF99"/>
    <mergeCell ref="G135:H135"/>
    <mergeCell ref="J135:K135"/>
    <mergeCell ref="M135:N135"/>
    <mergeCell ref="P135:Q135"/>
    <mergeCell ref="S135:T135"/>
    <mergeCell ref="V135:W135"/>
    <mergeCell ref="Y135:Z135"/>
    <mergeCell ref="AB135:AC135"/>
    <mergeCell ref="AE135:AF135"/>
  </mergeCells>
  <pageMargins left="0.7" right="0.7" top="0.75" bottom="0.75" header="0.3" footer="0.3"/>
  <pageSetup scale="30"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J101"/>
  <sheetViews>
    <sheetView tabSelected="1" view="pageBreakPreview" topLeftCell="F1" zoomScale="90" zoomScaleNormal="75" zoomScaleSheetLayoutView="90" workbookViewId="0">
      <selection activeCell="AD3" sqref="AD3"/>
    </sheetView>
  </sheetViews>
  <sheetFormatPr defaultColWidth="9.140625" defaultRowHeight="15" x14ac:dyDescent="0.2"/>
  <cols>
    <col min="1" max="1" width="9.140625" style="1"/>
    <col min="2" max="2" width="33.140625" style="1" customWidth="1"/>
    <col min="3" max="3" width="34.7109375" style="1" customWidth="1"/>
    <col min="4" max="4" width="19.42578125" style="1" customWidth="1"/>
    <col min="5" max="5" width="22.140625" style="1" customWidth="1"/>
    <col min="6" max="6" width="19.5703125" style="1" customWidth="1"/>
    <col min="7" max="7" width="21.42578125" style="1" customWidth="1"/>
    <col min="8" max="8" width="1.140625" style="1" customWidth="1"/>
    <col min="9" max="9" width="16" style="1" customWidth="1"/>
    <col min="10" max="10" width="17.140625" style="90" customWidth="1"/>
    <col min="11" max="11" width="19.5703125" style="1" bestFit="1" customWidth="1"/>
    <col min="12" max="12" width="2.42578125" style="1" customWidth="1"/>
    <col min="13" max="13" width="13" style="90" customWidth="1"/>
    <col min="14" max="14" width="18.5703125" style="1" customWidth="1"/>
    <col min="15" max="15" width="2.42578125" style="1" customWidth="1"/>
    <col min="16" max="16" width="12" style="90" bestFit="1" customWidth="1"/>
    <col min="17" max="17" width="20.5703125" style="1" customWidth="1"/>
    <col min="18" max="18" width="2.42578125" style="1" customWidth="1"/>
    <col min="19" max="19" width="12.28515625" style="182" bestFit="1" customWidth="1"/>
    <col min="20" max="20" width="17.5703125" style="1" customWidth="1"/>
    <col min="21" max="21" width="3.42578125" style="1" hidden="1" customWidth="1"/>
    <col min="22" max="22" width="7.85546875" style="90" hidden="1" customWidth="1"/>
    <col min="23" max="23" width="18.42578125" style="1" hidden="1" customWidth="1"/>
    <col min="24" max="24" width="6.140625" style="1" hidden="1" customWidth="1"/>
    <col min="25" max="25" width="2.42578125" style="1" customWidth="1"/>
    <col min="26" max="26" width="13.7109375" style="1" customWidth="1"/>
    <col min="27" max="27" width="17" style="1" bestFit="1" customWidth="1"/>
    <col min="28" max="28" width="2.42578125" style="1" customWidth="1"/>
    <col min="29" max="29" width="14.85546875" style="90" bestFit="1" customWidth="1"/>
    <col min="30" max="30" width="16.5703125" style="1" customWidth="1"/>
    <col min="31" max="32" width="2.42578125" style="1" customWidth="1"/>
    <col min="33" max="33" width="12.28515625" style="99" bestFit="1" customWidth="1"/>
    <col min="34" max="34" width="21.85546875" style="12" bestFit="1" customWidth="1"/>
    <col min="35" max="35" width="22.7109375" style="1" customWidth="1"/>
    <col min="36" max="36" width="11.5703125" style="1" bestFit="1" customWidth="1"/>
    <col min="37" max="16384" width="9.140625" style="1"/>
  </cols>
  <sheetData>
    <row r="1" spans="1:36" ht="15" customHeight="1" x14ac:dyDescent="0.2">
      <c r="C1" s="2" t="s">
        <v>37</v>
      </c>
      <c r="D1" s="2"/>
      <c r="E1" s="2"/>
      <c r="F1" s="2"/>
      <c r="G1" s="2"/>
      <c r="H1" s="2"/>
      <c r="I1" s="2"/>
      <c r="J1" s="101"/>
      <c r="M1" s="101"/>
      <c r="P1" s="101"/>
      <c r="S1" s="181"/>
      <c r="AH1" s="13"/>
    </row>
    <row r="2" spans="1:36" ht="15" customHeight="1" x14ac:dyDescent="0.2">
      <c r="C2" s="2"/>
      <c r="D2" s="2"/>
      <c r="E2" s="2"/>
      <c r="F2" s="2"/>
      <c r="G2" s="2"/>
      <c r="H2" s="2"/>
      <c r="I2" s="2"/>
      <c r="J2" s="101"/>
      <c r="M2" s="101"/>
      <c r="P2" s="101"/>
      <c r="S2" s="181"/>
      <c r="AH2" s="13"/>
    </row>
    <row r="3" spans="1:36" ht="15" customHeight="1" x14ac:dyDescent="0.2">
      <c r="C3" s="2" t="s">
        <v>2</v>
      </c>
      <c r="D3" s="2"/>
      <c r="E3" s="2"/>
      <c r="F3" s="346"/>
      <c r="G3" s="347"/>
      <c r="H3" s="347"/>
      <c r="I3" s="347"/>
      <c r="J3" s="347"/>
      <c r="K3" s="347"/>
      <c r="L3" s="347"/>
      <c r="M3" s="347"/>
      <c r="N3" s="347"/>
      <c r="P3" s="101"/>
      <c r="S3" s="181"/>
    </row>
    <row r="4" spans="1:36" s="3" customFormat="1" ht="15" customHeight="1" x14ac:dyDescent="0.2">
      <c r="C4" s="2" t="s">
        <v>3</v>
      </c>
      <c r="D4" s="2"/>
      <c r="E4" s="2"/>
      <c r="F4" s="346"/>
      <c r="G4" s="347"/>
      <c r="H4" s="347"/>
      <c r="I4" s="347"/>
      <c r="J4" s="347"/>
      <c r="K4" s="347"/>
      <c r="L4" s="347"/>
      <c r="M4" s="347"/>
      <c r="N4" s="347"/>
      <c r="P4" s="101"/>
      <c r="S4" s="181"/>
      <c r="V4" s="91"/>
      <c r="AC4" s="91"/>
      <c r="AG4" s="92"/>
      <c r="AH4" s="14"/>
    </row>
    <row r="5" spans="1:36" s="3" customFormat="1" ht="15" customHeight="1" x14ac:dyDescent="0.2">
      <c r="C5" s="2" t="s">
        <v>4</v>
      </c>
      <c r="D5" s="2"/>
      <c r="E5" s="2"/>
      <c r="F5" s="346" t="s">
        <v>217</v>
      </c>
      <c r="G5" s="346"/>
      <c r="H5" s="16"/>
      <c r="I5" s="16"/>
      <c r="J5" s="111">
        <v>12</v>
      </c>
      <c r="K5" s="15" t="s">
        <v>20</v>
      </c>
      <c r="M5" s="112"/>
      <c r="P5" s="101"/>
      <c r="Q5" s="441" t="s">
        <v>225</v>
      </c>
      <c r="R5" s="441"/>
      <c r="S5" s="441"/>
      <c r="T5" s="441"/>
      <c r="U5" s="441"/>
      <c r="V5" s="441"/>
      <c r="W5" s="441"/>
      <c r="X5" s="441"/>
      <c r="Y5" s="441"/>
      <c r="Z5" s="441"/>
      <c r="AA5" s="441"/>
      <c r="AB5" s="441"/>
      <c r="AC5" s="91"/>
      <c r="AG5" s="92"/>
      <c r="AH5" s="14"/>
    </row>
    <row r="6" spans="1:36" s="14" customFormat="1" ht="15" customHeight="1" x14ac:dyDescent="0.2">
      <c r="C6" s="53"/>
      <c r="D6" s="53"/>
      <c r="E6" s="53"/>
      <c r="F6" s="54"/>
      <c r="G6" s="54"/>
      <c r="H6" s="61"/>
      <c r="I6" s="61"/>
      <c r="J6" s="110"/>
      <c r="K6" s="61"/>
      <c r="M6" s="113"/>
      <c r="P6" s="109"/>
      <c r="S6" s="124"/>
      <c r="V6" s="92"/>
      <c r="AC6" s="92"/>
      <c r="AG6" s="92"/>
    </row>
    <row r="7" spans="1:36" ht="15" customHeight="1" x14ac:dyDescent="0.2">
      <c r="C7" s="2"/>
      <c r="D7" s="2"/>
      <c r="E7" s="2"/>
      <c r="F7" s="2"/>
      <c r="G7" s="2"/>
      <c r="H7" s="2"/>
      <c r="I7" s="2"/>
      <c r="J7" s="101"/>
      <c r="M7" s="101"/>
      <c r="P7" s="101"/>
      <c r="S7" s="181"/>
    </row>
    <row r="8" spans="1:36" ht="15" customHeight="1" x14ac:dyDescent="0.2">
      <c r="C8" s="2"/>
      <c r="D8" s="2"/>
      <c r="E8" s="2"/>
      <c r="F8" s="2"/>
      <c r="G8" s="2"/>
      <c r="H8" s="2"/>
      <c r="I8" s="2"/>
      <c r="J8" s="343"/>
      <c r="K8" s="344"/>
      <c r="L8" s="344"/>
      <c r="M8" s="344"/>
      <c r="N8" s="344"/>
      <c r="O8" s="344"/>
      <c r="P8" s="344"/>
      <c r="Q8" s="344"/>
      <c r="R8" s="344"/>
      <c r="S8" s="344"/>
      <c r="T8" s="344"/>
      <c r="U8" s="344"/>
      <c r="V8" s="344"/>
      <c r="W8" s="344"/>
      <c r="X8" s="344"/>
      <c r="Y8" s="344"/>
      <c r="Z8" s="344"/>
      <c r="AA8" s="344"/>
      <c r="AB8" s="344"/>
      <c r="AC8" s="344"/>
      <c r="AD8" s="344"/>
      <c r="AE8" s="344"/>
      <c r="AF8" s="17"/>
    </row>
    <row r="9" spans="1:36" ht="15" customHeight="1" x14ac:dyDescent="0.2">
      <c r="A9" s="2" t="s">
        <v>39</v>
      </c>
      <c r="B9" s="2"/>
      <c r="C9" s="2" t="s">
        <v>0</v>
      </c>
      <c r="D9" s="2"/>
      <c r="E9" s="2"/>
      <c r="F9" s="2"/>
      <c r="G9" s="2"/>
      <c r="H9" s="2"/>
      <c r="I9" s="2"/>
      <c r="J9" s="341" t="s">
        <v>224</v>
      </c>
      <c r="K9" s="342"/>
      <c r="M9" s="400" t="s">
        <v>140</v>
      </c>
      <c r="N9" s="401"/>
      <c r="O9" s="402"/>
      <c r="P9" s="400" t="s">
        <v>140</v>
      </c>
      <c r="Q9" s="401"/>
      <c r="R9" s="402"/>
      <c r="S9" s="400" t="s">
        <v>140</v>
      </c>
      <c r="T9" s="401"/>
      <c r="U9" s="402"/>
      <c r="V9" s="403" t="s">
        <v>122</v>
      </c>
      <c r="W9" s="404"/>
      <c r="X9" s="402"/>
      <c r="Y9" s="402"/>
      <c r="Z9" s="400" t="s">
        <v>140</v>
      </c>
      <c r="AA9" s="401"/>
      <c r="AB9" s="402"/>
      <c r="AC9" s="400" t="s">
        <v>140</v>
      </c>
      <c r="AD9" s="401"/>
      <c r="AF9" s="121"/>
      <c r="AG9" s="348" t="s">
        <v>1</v>
      </c>
      <c r="AH9" s="348"/>
    </row>
    <row r="10" spans="1:36" ht="15" customHeight="1" x14ac:dyDescent="0.2">
      <c r="D10" s="2"/>
      <c r="E10" s="2"/>
      <c r="F10" s="2"/>
      <c r="G10" s="2"/>
      <c r="I10" s="350" t="s">
        <v>1</v>
      </c>
      <c r="J10" s="93" t="s">
        <v>17</v>
      </c>
      <c r="K10" s="18" t="s">
        <v>18</v>
      </c>
      <c r="L10" s="2"/>
      <c r="M10" s="405" t="s">
        <v>17</v>
      </c>
      <c r="N10" s="406" t="s">
        <v>18</v>
      </c>
      <c r="O10" s="407"/>
      <c r="P10" s="405" t="s">
        <v>17</v>
      </c>
      <c r="Q10" s="406" t="s">
        <v>18</v>
      </c>
      <c r="R10" s="407"/>
      <c r="S10" s="405" t="s">
        <v>17</v>
      </c>
      <c r="T10" s="406" t="s">
        <v>18</v>
      </c>
      <c r="U10" s="402"/>
      <c r="V10" s="405" t="s">
        <v>17</v>
      </c>
      <c r="W10" s="406" t="s">
        <v>18</v>
      </c>
      <c r="X10" s="402"/>
      <c r="Y10" s="402"/>
      <c r="Z10" s="405" t="s">
        <v>17</v>
      </c>
      <c r="AA10" s="406" t="s">
        <v>18</v>
      </c>
      <c r="AB10" s="402"/>
      <c r="AC10" s="405" t="s">
        <v>17</v>
      </c>
      <c r="AD10" s="406" t="s">
        <v>18</v>
      </c>
      <c r="AF10" s="18"/>
      <c r="AG10" s="105" t="s">
        <v>17</v>
      </c>
      <c r="AH10" s="19" t="s">
        <v>18</v>
      </c>
    </row>
    <row r="11" spans="1:36" ht="34.5" customHeight="1" x14ac:dyDescent="0.2">
      <c r="B11" s="74" t="s">
        <v>142</v>
      </c>
      <c r="C11" s="74" t="s">
        <v>6</v>
      </c>
      <c r="D11" s="266" t="s">
        <v>177</v>
      </c>
      <c r="E11" s="266" t="s">
        <v>176</v>
      </c>
      <c r="F11" s="267" t="s">
        <v>7</v>
      </c>
      <c r="G11" s="267" t="s">
        <v>137</v>
      </c>
      <c r="H11" s="6"/>
      <c r="I11" s="350"/>
      <c r="M11" s="408"/>
      <c r="N11" s="402"/>
      <c r="O11" s="402"/>
      <c r="P11" s="408"/>
      <c r="Q11" s="402"/>
      <c r="R11" s="402"/>
      <c r="S11" s="408"/>
      <c r="T11" s="402"/>
      <c r="U11" s="402"/>
      <c r="V11" s="408"/>
      <c r="W11" s="402"/>
      <c r="X11" s="402"/>
      <c r="Y11" s="402"/>
      <c r="Z11" s="402"/>
      <c r="AA11" s="402"/>
      <c r="AB11" s="402"/>
      <c r="AC11" s="408"/>
      <c r="AD11" s="402"/>
    </row>
    <row r="12" spans="1:36" ht="30" x14ac:dyDescent="0.2">
      <c r="A12" s="2">
        <f>+Narrative!C5</f>
        <v>1</v>
      </c>
      <c r="B12" s="240" t="str">
        <f>Narrative!A5</f>
        <v>Enter Staff Member Name</v>
      </c>
      <c r="C12" s="240" t="str">
        <f>+Narrative!B5</f>
        <v>Enter Title</v>
      </c>
      <c r="D12" s="183">
        <f>+Narrative!E5</f>
        <v>0</v>
      </c>
      <c r="E12" s="183">
        <f>+Narrative!J5</f>
        <v>0</v>
      </c>
      <c r="F12" s="20">
        <f>+Narrative!H5</f>
        <v>0</v>
      </c>
      <c r="G12" s="20">
        <f>+Narrative!I5</f>
        <v>0</v>
      </c>
      <c r="H12" s="6"/>
      <c r="I12" s="268">
        <f t="shared" ref="I12:I13" si="0">+G12</f>
        <v>0</v>
      </c>
      <c r="J12" s="96">
        <v>1</v>
      </c>
      <c r="K12" s="24">
        <f>(+ROUND($I12*J12,0))</f>
        <v>0</v>
      </c>
      <c r="M12" s="409">
        <v>0</v>
      </c>
      <c r="N12" s="410">
        <f>(+ROUND($I12*M12,0))</f>
        <v>0</v>
      </c>
      <c r="O12" s="402"/>
      <c r="P12" s="409">
        <v>0</v>
      </c>
      <c r="Q12" s="410">
        <f>(+ROUND($I12*P12,0))</f>
        <v>0</v>
      </c>
      <c r="R12" s="402"/>
      <c r="S12" s="409">
        <v>0</v>
      </c>
      <c r="T12" s="410">
        <f>(+ROUND($I12*S12,0))</f>
        <v>0</v>
      </c>
      <c r="U12" s="411"/>
      <c r="V12" s="411"/>
      <c r="W12" s="411"/>
      <c r="X12" s="411"/>
      <c r="Y12" s="411"/>
      <c r="Z12" s="409">
        <v>0</v>
      </c>
      <c r="AA12" s="410">
        <f t="shared" ref="AA12:AA15" si="1">ROUND(+$G12*Z12,0)</f>
        <v>0</v>
      </c>
      <c r="AB12" s="402"/>
      <c r="AC12" s="409">
        <v>0</v>
      </c>
      <c r="AD12" s="410">
        <f t="shared" ref="AD12:AD14" si="2">I12-K12-N12-Q12-T12-AA12</f>
        <v>0</v>
      </c>
      <c r="AG12" s="96">
        <f t="shared" ref="AG12:AG15" si="3">J12+M12+P12+S12+AC12+Z12</f>
        <v>1</v>
      </c>
      <c r="AH12" s="22">
        <f>K12+N12+Q12+T12+AD12+AA12</f>
        <v>0</v>
      </c>
      <c r="AI12" s="47">
        <f t="shared" ref="AI12:AI19" si="4">+I12-AH12</f>
        <v>0</v>
      </c>
      <c r="AJ12" s="305"/>
    </row>
    <row r="13" spans="1:36" ht="30" x14ac:dyDescent="0.2">
      <c r="A13" s="2">
        <f>+Narrative!C6</f>
        <v>1</v>
      </c>
      <c r="B13" s="240" t="str">
        <f>Narrative!A6</f>
        <v>See comment box for projected salary + markup</v>
      </c>
      <c r="C13" s="240">
        <f>+Narrative!B6</f>
        <v>0</v>
      </c>
      <c r="D13" s="183">
        <f>+Narrative!E6</f>
        <v>0</v>
      </c>
      <c r="E13" s="183">
        <f>+Narrative!J6</f>
        <v>0</v>
      </c>
      <c r="F13" s="20">
        <f>+Narrative!H6</f>
        <v>0</v>
      </c>
      <c r="G13" s="20">
        <f>+Narrative!I6</f>
        <v>0</v>
      </c>
      <c r="H13" s="6"/>
      <c r="I13" s="268">
        <f t="shared" si="0"/>
        <v>0</v>
      </c>
      <c r="J13" s="96">
        <v>1</v>
      </c>
      <c r="K13" s="24">
        <f>(+ROUND($I13*J13,0))</f>
        <v>0</v>
      </c>
      <c r="M13" s="409">
        <v>0</v>
      </c>
      <c r="N13" s="410">
        <f>(+ROUND($I13*M13,0))</f>
        <v>0</v>
      </c>
      <c r="O13" s="402"/>
      <c r="P13" s="409">
        <v>0</v>
      </c>
      <c r="Q13" s="410">
        <f>(+ROUND($I13*P13,0))</f>
        <v>0</v>
      </c>
      <c r="R13" s="402"/>
      <c r="S13" s="409">
        <v>0</v>
      </c>
      <c r="T13" s="410">
        <f>(+ROUND($I13*S13,0))</f>
        <v>0</v>
      </c>
      <c r="U13" s="411"/>
      <c r="V13" s="411"/>
      <c r="W13" s="411"/>
      <c r="X13" s="411"/>
      <c r="Y13" s="411"/>
      <c r="Z13" s="409">
        <v>0</v>
      </c>
      <c r="AA13" s="410">
        <f t="shared" si="1"/>
        <v>0</v>
      </c>
      <c r="AB13" s="402"/>
      <c r="AC13" s="409">
        <v>0</v>
      </c>
      <c r="AD13" s="410">
        <f t="shared" si="2"/>
        <v>0</v>
      </c>
      <c r="AG13" s="96">
        <f t="shared" si="3"/>
        <v>1</v>
      </c>
      <c r="AH13" s="22">
        <f t="shared" ref="AH13:AH14" si="5">K13+N13+Q13+T13+AD13+AA13</f>
        <v>0</v>
      </c>
      <c r="AI13" s="47">
        <f t="shared" si="4"/>
        <v>0</v>
      </c>
    </row>
    <row r="14" spans="1:36" x14ac:dyDescent="0.2">
      <c r="A14" s="2">
        <f>+Narrative!C7</f>
        <v>1</v>
      </c>
      <c r="B14" s="321">
        <f>Narrative!A7</f>
        <v>0</v>
      </c>
      <c r="C14" s="240">
        <f>+Narrative!B7</f>
        <v>0</v>
      </c>
      <c r="D14" s="183">
        <f>+Narrative!E7</f>
        <v>0</v>
      </c>
      <c r="E14" s="183">
        <f>+Narrative!J7</f>
        <v>0</v>
      </c>
      <c r="F14" s="20">
        <f>+Narrative!H7</f>
        <v>0</v>
      </c>
      <c r="G14" s="20">
        <f>+Narrative!I7</f>
        <v>0</v>
      </c>
      <c r="H14" s="6"/>
      <c r="I14" s="268">
        <f>+G14</f>
        <v>0</v>
      </c>
      <c r="J14" s="96">
        <v>1</v>
      </c>
      <c r="K14" s="24">
        <f>(+ROUND($I14*J14,0))</f>
        <v>0</v>
      </c>
      <c r="M14" s="409">
        <v>0</v>
      </c>
      <c r="N14" s="410">
        <f>(+ROUND($I14*M14,0))</f>
        <v>0</v>
      </c>
      <c r="O14" s="402"/>
      <c r="P14" s="409">
        <v>0</v>
      </c>
      <c r="Q14" s="410">
        <f>(+ROUND($I14*P14,0))</f>
        <v>0</v>
      </c>
      <c r="R14" s="402"/>
      <c r="S14" s="409">
        <v>0</v>
      </c>
      <c r="T14" s="410">
        <f>(+ROUND($I14*S14,0))</f>
        <v>0</v>
      </c>
      <c r="U14" s="411"/>
      <c r="V14" s="411"/>
      <c r="W14" s="411"/>
      <c r="X14" s="411"/>
      <c r="Y14" s="411"/>
      <c r="Z14" s="409">
        <v>0</v>
      </c>
      <c r="AA14" s="410">
        <f t="shared" si="1"/>
        <v>0</v>
      </c>
      <c r="AB14" s="402"/>
      <c r="AC14" s="409">
        <v>0</v>
      </c>
      <c r="AD14" s="410">
        <f t="shared" si="2"/>
        <v>0</v>
      </c>
      <c r="AG14" s="96">
        <f t="shared" si="3"/>
        <v>1</v>
      </c>
      <c r="AH14" s="22">
        <f t="shared" si="5"/>
        <v>0</v>
      </c>
      <c r="AI14" s="47">
        <f t="shared" si="4"/>
        <v>0</v>
      </c>
    </row>
    <row r="15" spans="1:36" ht="30" x14ac:dyDescent="0.2">
      <c r="A15" s="2">
        <f>+Narrative!C8</f>
        <v>1</v>
      </c>
      <c r="B15" s="240">
        <f>Narrative!A8</f>
        <v>0</v>
      </c>
      <c r="C15" s="240">
        <f>+Narrative!B8</f>
        <v>0</v>
      </c>
      <c r="D15" s="183">
        <f>+Narrative!E8</f>
        <v>0</v>
      </c>
      <c r="E15" s="183">
        <f>+Narrative!J8</f>
        <v>0</v>
      </c>
      <c r="F15" s="20">
        <f>+Narrative!H8</f>
        <v>0</v>
      </c>
      <c r="G15" s="20">
        <f>+Narrative!I8</f>
        <v>0</v>
      </c>
      <c r="H15" s="6"/>
      <c r="I15" s="268">
        <f>+G15</f>
        <v>0</v>
      </c>
      <c r="J15" s="96">
        <v>1</v>
      </c>
      <c r="K15" s="24">
        <f>(+ROUND($I15*J15,0))</f>
        <v>0</v>
      </c>
      <c r="M15" s="409">
        <v>0</v>
      </c>
      <c r="N15" s="410">
        <f>(+ROUND($I15*M15,0))</f>
        <v>0</v>
      </c>
      <c r="O15" s="402"/>
      <c r="P15" s="409">
        <v>0</v>
      </c>
      <c r="Q15" s="410">
        <f>(+ROUND($I15*P15,0))</f>
        <v>0</v>
      </c>
      <c r="R15" s="402"/>
      <c r="S15" s="409">
        <v>0</v>
      </c>
      <c r="T15" s="410">
        <f>(+ROUND($I15*S15,0))</f>
        <v>0</v>
      </c>
      <c r="U15" s="411"/>
      <c r="V15" s="411"/>
      <c r="W15" s="411"/>
      <c r="X15" s="411"/>
      <c r="Y15" s="411"/>
      <c r="Z15" s="409">
        <v>0</v>
      </c>
      <c r="AA15" s="411">
        <f t="shared" si="1"/>
        <v>0</v>
      </c>
      <c r="AB15" s="402"/>
      <c r="AC15" s="409">
        <v>0</v>
      </c>
      <c r="AD15" s="410">
        <f>I15-K15-N15-Q15-T15-AA15</f>
        <v>0</v>
      </c>
      <c r="AG15" s="96">
        <f t="shared" si="3"/>
        <v>1</v>
      </c>
      <c r="AH15" s="22">
        <f>K15+N15+Q15+T15+AD15+AA15</f>
        <v>0</v>
      </c>
      <c r="AI15" s="47">
        <f t="shared" si="4"/>
        <v>0</v>
      </c>
    </row>
    <row r="16" spans="1:36" s="5" customFormat="1" ht="15" customHeight="1" x14ac:dyDescent="0.2">
      <c r="B16" s="10"/>
      <c r="C16" s="10"/>
      <c r="D16" s="10"/>
      <c r="E16" s="10"/>
      <c r="F16" s="11"/>
      <c r="G16" s="56"/>
      <c r="J16" s="96">
        <v>1</v>
      </c>
      <c r="K16" s="24">
        <f t="shared" ref="K16" si="6">(+$G16*J16)</f>
        <v>0</v>
      </c>
      <c r="M16" s="409"/>
      <c r="N16" s="410">
        <f t="shared" ref="N16" si="7">(+$G16*M16)</f>
        <v>0</v>
      </c>
      <c r="O16" s="412"/>
      <c r="P16" s="409"/>
      <c r="Q16" s="410">
        <f t="shared" ref="Q16" si="8">(+$G16*P16)</f>
        <v>0</v>
      </c>
      <c r="R16" s="412"/>
      <c r="S16" s="409"/>
      <c r="T16" s="410">
        <f t="shared" ref="T16" si="9">(+$G16*S16)</f>
        <v>0</v>
      </c>
      <c r="U16" s="412"/>
      <c r="V16" s="409"/>
      <c r="W16" s="411">
        <f>ROUND(+$G16*V16,0)</f>
        <v>0</v>
      </c>
      <c r="X16" s="412"/>
      <c r="Y16" s="412"/>
      <c r="Z16" s="409"/>
      <c r="AA16" s="412"/>
      <c r="AB16" s="412"/>
      <c r="AC16" s="409"/>
      <c r="AD16" s="410">
        <f t="shared" ref="AD16" si="10">(+$G16*AC16)</f>
        <v>0</v>
      </c>
      <c r="AF16" s="25"/>
      <c r="AG16" s="96"/>
      <c r="AH16" s="22">
        <f>+K16+N16+Q16+T16+W16+AD16</f>
        <v>0</v>
      </c>
      <c r="AI16" s="47">
        <f t="shared" si="4"/>
        <v>0</v>
      </c>
    </row>
    <row r="17" spans="1:35" s="5" customFormat="1" ht="15" customHeight="1" x14ac:dyDescent="0.2">
      <c r="A17" s="62">
        <v>5209</v>
      </c>
      <c r="B17" s="62"/>
      <c r="C17" s="26" t="s">
        <v>166</v>
      </c>
      <c r="D17" s="211">
        <f>+SUM(A12:A15)</f>
        <v>4</v>
      </c>
      <c r="E17" s="26" t="s">
        <v>155</v>
      </c>
      <c r="F17" s="120">
        <f>SUM(F12:F16)</f>
        <v>0</v>
      </c>
      <c r="G17" s="84">
        <f>SUM(G12:G16)</f>
        <v>0</v>
      </c>
      <c r="H17" s="26"/>
      <c r="I17" s="120">
        <f>SUM(I12:I16)</f>
        <v>0</v>
      </c>
      <c r="J17" s="89" t="s">
        <v>140</v>
      </c>
      <c r="K17" s="27">
        <f>SUM(K12:K16)</f>
        <v>0</v>
      </c>
      <c r="L17" s="26"/>
      <c r="M17" s="413" t="s">
        <v>140</v>
      </c>
      <c r="N17" s="414">
        <f>SUM(N12:N16)</f>
        <v>0</v>
      </c>
      <c r="O17" s="415"/>
      <c r="P17" s="413" t="s">
        <v>140</v>
      </c>
      <c r="Q17" s="414">
        <f>SUM(Q12:Q16)</f>
        <v>0</v>
      </c>
      <c r="R17" s="415"/>
      <c r="S17" s="413" t="s">
        <v>140</v>
      </c>
      <c r="T17" s="414">
        <f>SUM(T12:T16)</f>
        <v>0</v>
      </c>
      <c r="U17" s="415"/>
      <c r="V17" s="413" t="e">
        <f>SUM(#REF!)</f>
        <v>#REF!</v>
      </c>
      <c r="W17" s="414">
        <f>SUM(W16:W16)</f>
        <v>0</v>
      </c>
      <c r="X17" s="415"/>
      <c r="Y17" s="415"/>
      <c r="Z17" s="415"/>
      <c r="AA17" s="414">
        <f>SUM(AA12:AA16)</f>
        <v>0</v>
      </c>
      <c r="AB17" s="415"/>
      <c r="AC17" s="413" t="s">
        <v>140</v>
      </c>
      <c r="AD17" s="414">
        <f>SUM(AD12:AD16)</f>
        <v>0</v>
      </c>
      <c r="AE17" s="26"/>
      <c r="AF17" s="27"/>
      <c r="AG17" s="146" t="s">
        <v>140</v>
      </c>
      <c r="AH17" s="27">
        <f>SUM(AH12:AH16)</f>
        <v>0</v>
      </c>
      <c r="AI17" s="47">
        <f t="shared" si="4"/>
        <v>0</v>
      </c>
    </row>
    <row r="18" spans="1:35" s="12" customFormat="1" ht="15" customHeight="1" x14ac:dyDescent="0.2">
      <c r="A18" s="53"/>
      <c r="B18" s="53"/>
      <c r="C18" s="147"/>
      <c r="D18" s="147"/>
      <c r="E18" s="147"/>
      <c r="F18" s="31"/>
      <c r="G18" s="67"/>
      <c r="I18" s="269"/>
      <c r="J18" s="104" t="s">
        <v>140</v>
      </c>
      <c r="K18" s="30"/>
      <c r="M18" s="416"/>
      <c r="N18" s="411"/>
      <c r="O18" s="402"/>
      <c r="P18" s="416"/>
      <c r="Q18" s="411"/>
      <c r="R18" s="402"/>
      <c r="S18" s="416"/>
      <c r="T18" s="411"/>
      <c r="U18" s="402"/>
      <c r="V18" s="408"/>
      <c r="W18" s="402"/>
      <c r="X18" s="402"/>
      <c r="Y18" s="402"/>
      <c r="Z18" s="402"/>
      <c r="AA18" s="402"/>
      <c r="AB18" s="402"/>
      <c r="AC18" s="417"/>
      <c r="AD18" s="411"/>
      <c r="AF18" s="30"/>
      <c r="AG18" s="104"/>
      <c r="AH18" s="30"/>
      <c r="AI18" s="47">
        <f t="shared" si="4"/>
        <v>0</v>
      </c>
    </row>
    <row r="19" spans="1:35" ht="15" customHeight="1" x14ac:dyDescent="0.2">
      <c r="C19" s="73" t="s">
        <v>29</v>
      </c>
      <c r="D19" s="73"/>
      <c r="E19" s="73"/>
      <c r="G19" s="47" t="s">
        <v>140</v>
      </c>
      <c r="I19" s="269"/>
      <c r="K19" s="4"/>
      <c r="M19" s="408"/>
      <c r="N19" s="418"/>
      <c r="O19" s="402"/>
      <c r="P19" s="408"/>
      <c r="Q19" s="418"/>
      <c r="R19" s="402"/>
      <c r="S19" s="408"/>
      <c r="T19" s="418"/>
      <c r="U19" s="402"/>
      <c r="V19" s="408"/>
      <c r="W19" s="402"/>
      <c r="X19" s="402"/>
      <c r="Y19" s="402"/>
      <c r="Z19" s="402"/>
      <c r="AA19" s="402"/>
      <c r="AB19" s="402"/>
      <c r="AC19" s="402"/>
      <c r="AD19" s="402"/>
      <c r="AF19" s="4"/>
      <c r="AG19" s="104"/>
      <c r="AH19" s="30"/>
      <c r="AI19" s="47">
        <f t="shared" si="4"/>
        <v>0</v>
      </c>
    </row>
    <row r="20" spans="1:35" ht="15" customHeight="1" x14ac:dyDescent="0.2">
      <c r="A20" s="65">
        <v>5221</v>
      </c>
      <c r="B20" s="65"/>
      <c r="C20" s="7" t="s">
        <v>96</v>
      </c>
      <c r="D20" s="7"/>
      <c r="E20" s="7"/>
      <c r="F20" s="7"/>
      <c r="G20" s="46">
        <f>Narrative!I13</f>
        <v>0</v>
      </c>
      <c r="I20" s="269"/>
      <c r="J20" s="149">
        <v>1</v>
      </c>
      <c r="K20" s="24">
        <f>+ROUND($G$20*J20,0)</f>
        <v>0</v>
      </c>
      <c r="M20" s="417">
        <v>0</v>
      </c>
      <c r="N20" s="410">
        <f>+ROUND($G$20*M20,0)</f>
        <v>0</v>
      </c>
      <c r="O20" s="402"/>
      <c r="P20" s="417">
        <v>0</v>
      </c>
      <c r="Q20" s="410">
        <f>+ROUND($G$20*P20,0)</f>
        <v>0</v>
      </c>
      <c r="R20" s="402"/>
      <c r="S20" s="417">
        <v>0</v>
      </c>
      <c r="T20" s="410">
        <f>+ROUND($G$20*S20,0)</f>
        <v>0</v>
      </c>
      <c r="U20" s="402"/>
      <c r="V20" s="408" t="e">
        <f>+#REF!</f>
        <v>#REF!</v>
      </c>
      <c r="W20" s="419" t="e">
        <f t="shared" ref="W20" si="11">ROUND(+$G20*V20,0)</f>
        <v>#REF!</v>
      </c>
      <c r="X20" s="402"/>
      <c r="Y20" s="402"/>
      <c r="Z20" s="409">
        <v>0</v>
      </c>
      <c r="AA20" s="410">
        <f>+ROUND($G$20*Z20,0)</f>
        <v>0</v>
      </c>
      <c r="AB20" s="402"/>
      <c r="AC20" s="417">
        <v>0</v>
      </c>
      <c r="AD20" s="410">
        <f>G20-K20-N20-Q20-T20-AA20</f>
        <v>0</v>
      </c>
      <c r="AE20" s="21">
        <f>+$G$20*AD20</f>
        <v>0</v>
      </c>
      <c r="AF20" s="21"/>
      <c r="AG20" s="96">
        <f>SUM(J20,M20,P20,S20,AC20,,Z20)</f>
        <v>1</v>
      </c>
      <c r="AH20" s="22">
        <f>SUM(K20,N20,Q20,T20,AD20,AA20)</f>
        <v>0</v>
      </c>
      <c r="AI20" s="47">
        <f t="shared" ref="AI20:AI67" si="12">+AH20-G20</f>
        <v>0</v>
      </c>
    </row>
    <row r="21" spans="1:35" ht="15" customHeight="1" x14ac:dyDescent="0.2">
      <c r="A21" s="65">
        <v>5219</v>
      </c>
      <c r="B21" s="65"/>
      <c r="C21" s="63" t="s">
        <v>203</v>
      </c>
      <c r="D21" s="63"/>
      <c r="E21" s="63"/>
      <c r="F21" s="63"/>
      <c r="G21" s="218">
        <f>Narrative!I15</f>
        <v>0</v>
      </c>
      <c r="I21" s="269"/>
      <c r="J21" s="149">
        <v>1</v>
      </c>
      <c r="K21" s="24">
        <f>+ROUND($G$21*J21,0)</f>
        <v>0</v>
      </c>
      <c r="M21" s="417">
        <v>0</v>
      </c>
      <c r="N21" s="410">
        <f>+ROUND($G$21*M21,0)</f>
        <v>0</v>
      </c>
      <c r="O21" s="402"/>
      <c r="P21" s="417">
        <v>0</v>
      </c>
      <c r="Q21" s="410">
        <f>+ROUND($G$21*P21,0)</f>
        <v>0</v>
      </c>
      <c r="R21" s="402"/>
      <c r="S21" s="417">
        <v>0</v>
      </c>
      <c r="T21" s="410">
        <f>+ROUND($G$21*S21,0)</f>
        <v>0</v>
      </c>
      <c r="U21" s="402"/>
      <c r="V21" s="408"/>
      <c r="W21" s="411"/>
      <c r="X21" s="402"/>
      <c r="Y21" s="402"/>
      <c r="Z21" s="409">
        <v>0</v>
      </c>
      <c r="AA21" s="410">
        <f>+ROUND($G$21*Z21,0)</f>
        <v>0</v>
      </c>
      <c r="AB21" s="402"/>
      <c r="AC21" s="417">
        <v>0</v>
      </c>
      <c r="AD21" s="410">
        <f>G21-K21-N21-Q21-T21-AA21</f>
        <v>0</v>
      </c>
      <c r="AE21" s="25"/>
      <c r="AF21" s="25"/>
      <c r="AG21" s="96">
        <f>SUM(J21,M21,P21,S21,AC21,Z21)</f>
        <v>1</v>
      </c>
      <c r="AH21" s="22">
        <f>SUM(K21,N21,Q21,T21,AD21,AA21)</f>
        <v>0</v>
      </c>
      <c r="AI21" s="47">
        <f t="shared" si="12"/>
        <v>0</v>
      </c>
    </row>
    <row r="22" spans="1:35" s="207" customFormat="1" ht="15" customHeight="1" x14ac:dyDescent="0.2">
      <c r="A22" s="204"/>
      <c r="B22" s="204"/>
      <c r="C22" s="204"/>
      <c r="D22" s="205"/>
      <c r="E22" s="205"/>
      <c r="F22" s="205"/>
      <c r="G22" s="206"/>
      <c r="I22" s="269"/>
      <c r="J22" s="208"/>
      <c r="K22" s="21" t="s">
        <v>140</v>
      </c>
      <c r="M22" s="417">
        <v>0</v>
      </c>
      <c r="N22" s="419" t="s">
        <v>140</v>
      </c>
      <c r="O22" s="402"/>
      <c r="P22" s="417">
        <v>0</v>
      </c>
      <c r="Q22" s="419"/>
      <c r="R22" s="402"/>
      <c r="S22" s="417">
        <v>0</v>
      </c>
      <c r="T22" s="419" t="s">
        <v>140</v>
      </c>
      <c r="U22" s="402"/>
      <c r="V22" s="408"/>
      <c r="W22" s="411"/>
      <c r="X22" s="402"/>
      <c r="Y22" s="402"/>
      <c r="Z22" s="409">
        <v>0</v>
      </c>
      <c r="AA22" s="419" t="s">
        <v>140</v>
      </c>
      <c r="AB22" s="402"/>
      <c r="AC22" s="417">
        <v>0</v>
      </c>
      <c r="AD22" s="419" t="s">
        <v>140</v>
      </c>
      <c r="AE22" s="209"/>
      <c r="AF22" s="209"/>
      <c r="AG22" s="210"/>
      <c r="AH22" s="22" t="s">
        <v>140</v>
      </c>
      <c r="AI22" s="47" t="e">
        <f t="shared" si="12"/>
        <v>#VALUE!</v>
      </c>
    </row>
    <row r="23" spans="1:35" s="12" customFormat="1" ht="15" customHeight="1" x14ac:dyDescent="0.2">
      <c r="A23" s="53"/>
      <c r="B23" s="53"/>
      <c r="C23" s="148" t="s">
        <v>52</v>
      </c>
      <c r="D23" s="148"/>
      <c r="E23" s="148"/>
      <c r="G23" s="67"/>
      <c r="I23" s="269"/>
      <c r="J23" s="104"/>
      <c r="K23" s="30"/>
      <c r="M23" s="417">
        <v>0</v>
      </c>
      <c r="N23" s="411"/>
      <c r="O23" s="402"/>
      <c r="P23" s="417">
        <v>0</v>
      </c>
      <c r="Q23" s="411"/>
      <c r="R23" s="402"/>
      <c r="S23" s="417">
        <v>0</v>
      </c>
      <c r="T23" s="411"/>
      <c r="U23" s="402"/>
      <c r="V23" s="408"/>
      <c r="W23" s="402"/>
      <c r="X23" s="402"/>
      <c r="Y23" s="402"/>
      <c r="Z23" s="409">
        <v>0</v>
      </c>
      <c r="AA23" s="419" t="s">
        <v>140</v>
      </c>
      <c r="AB23" s="402"/>
      <c r="AC23" s="417">
        <v>0</v>
      </c>
      <c r="AD23" s="411"/>
      <c r="AF23" s="30"/>
      <c r="AG23" s="30" t="s">
        <v>140</v>
      </c>
      <c r="AH23" s="22" t="s">
        <v>140</v>
      </c>
      <c r="AI23" s="47" t="e">
        <f t="shared" si="12"/>
        <v>#VALUE!</v>
      </c>
    </row>
    <row r="24" spans="1:35" ht="15" customHeight="1" x14ac:dyDescent="0.2">
      <c r="A24" s="65">
        <v>5223</v>
      </c>
      <c r="B24" s="65"/>
      <c r="C24" s="7" t="s">
        <v>134</v>
      </c>
      <c r="D24" s="7"/>
      <c r="E24" s="7"/>
      <c r="F24" s="7"/>
      <c r="G24" s="46">
        <f>Narrative!I14</f>
        <v>0</v>
      </c>
      <c r="I24" s="269"/>
      <c r="J24" s="94">
        <v>1</v>
      </c>
      <c r="K24" s="24">
        <f>+ROUND($G$24*J24,0)</f>
        <v>0</v>
      </c>
      <c r="M24" s="417">
        <v>0</v>
      </c>
      <c r="N24" s="410">
        <f>+ROUND($G$24*M24,0)</f>
        <v>0</v>
      </c>
      <c r="O24" s="402"/>
      <c r="P24" s="417">
        <v>0</v>
      </c>
      <c r="Q24" s="410">
        <f>+ROUND($G$24*P24,0)</f>
        <v>0</v>
      </c>
      <c r="R24" s="402"/>
      <c r="S24" s="417">
        <v>0</v>
      </c>
      <c r="T24" s="410">
        <f>+ROUND($G$24*S24,0)</f>
        <v>0</v>
      </c>
      <c r="U24" s="402"/>
      <c r="V24" s="408">
        <v>1.6E-2</v>
      </c>
      <c r="W24" s="419">
        <f t="shared" ref="W24" si="13">ROUND(+$G24*V24,0)</f>
        <v>0</v>
      </c>
      <c r="X24" s="402"/>
      <c r="Y24" s="402"/>
      <c r="Z24" s="409">
        <v>0</v>
      </c>
      <c r="AA24" s="410">
        <f>+ROUND($G$24*Z24,0)</f>
        <v>0</v>
      </c>
      <c r="AB24" s="402"/>
      <c r="AC24" s="417">
        <v>0</v>
      </c>
      <c r="AD24" s="410">
        <f>G24-K24-N24-Q24-T24-AA24</f>
        <v>0</v>
      </c>
      <c r="AF24" s="21"/>
      <c r="AG24" s="96">
        <f>SUM(J24,M24,P24,S24,AC24,Z24)</f>
        <v>1</v>
      </c>
      <c r="AH24" s="22">
        <f>SUM(K24,N24,Q24,T24,AD24,AA24)</f>
        <v>0</v>
      </c>
      <c r="AI24" s="47">
        <f t="shared" si="12"/>
        <v>0</v>
      </c>
    </row>
    <row r="25" spans="1:35" x14ac:dyDescent="0.2">
      <c r="I25" s="269"/>
      <c r="M25" s="417">
        <v>0</v>
      </c>
      <c r="N25" s="402"/>
      <c r="O25" s="402"/>
      <c r="P25" s="417">
        <v>0</v>
      </c>
      <c r="Q25" s="402"/>
      <c r="R25" s="402"/>
      <c r="S25" s="417">
        <v>0</v>
      </c>
      <c r="T25" s="402"/>
      <c r="U25" s="402"/>
      <c r="V25" s="408"/>
      <c r="W25" s="402"/>
      <c r="X25" s="402"/>
      <c r="Y25" s="402"/>
      <c r="Z25" s="409">
        <v>0</v>
      </c>
      <c r="AA25" s="402"/>
      <c r="AB25" s="402"/>
      <c r="AC25" s="417">
        <v>0</v>
      </c>
      <c r="AD25" s="402"/>
      <c r="AG25" s="1"/>
      <c r="AH25" s="22"/>
      <c r="AI25" s="47">
        <f t="shared" si="12"/>
        <v>0</v>
      </c>
    </row>
    <row r="26" spans="1:35" ht="15" hidden="1" customHeight="1" x14ac:dyDescent="0.2">
      <c r="A26" s="53"/>
      <c r="B26" s="53"/>
      <c r="C26" s="8" t="s">
        <v>25</v>
      </c>
      <c r="D26" s="8"/>
      <c r="E26" s="8"/>
      <c r="F26" s="7"/>
      <c r="G26" s="46"/>
      <c r="I26" s="269"/>
      <c r="J26" s="94"/>
      <c r="K26" s="21">
        <f>ROUND(+$G26*J26,0)</f>
        <v>0</v>
      </c>
      <c r="M26" s="417">
        <v>0</v>
      </c>
      <c r="N26" s="419">
        <f>ROUND(+$G26*M26,0)</f>
        <v>0</v>
      </c>
      <c r="O26" s="402"/>
      <c r="P26" s="417">
        <v>0</v>
      </c>
      <c r="Q26" s="419">
        <f>ROUND(+$G26*P26,0)</f>
        <v>0</v>
      </c>
      <c r="R26" s="402"/>
      <c r="S26" s="417">
        <v>0</v>
      </c>
      <c r="T26" s="419">
        <f>ROUND(+$G26*S26,0)</f>
        <v>0</v>
      </c>
      <c r="U26" s="402"/>
      <c r="V26" s="408"/>
      <c r="W26" s="402"/>
      <c r="X26" s="402"/>
      <c r="Y26" s="402"/>
      <c r="Z26" s="409">
        <v>0</v>
      </c>
      <c r="AA26" s="419">
        <f>ROUND(+$G26*Z26,0)</f>
        <v>0</v>
      </c>
      <c r="AB26" s="402"/>
      <c r="AC26" s="417">
        <v>0</v>
      </c>
      <c r="AD26" s="419">
        <f>ROUND(+$G26*AC26,0)</f>
        <v>0</v>
      </c>
      <c r="AF26" s="21"/>
      <c r="AG26" s="96"/>
      <c r="AH26" s="22"/>
      <c r="AI26" s="47">
        <f t="shared" si="12"/>
        <v>0</v>
      </c>
    </row>
    <row r="27" spans="1:35" ht="15" hidden="1" customHeight="1" x14ac:dyDescent="0.2">
      <c r="A27" s="53"/>
      <c r="B27" s="53"/>
      <c r="C27" s="73" t="s">
        <v>32</v>
      </c>
      <c r="D27" s="73"/>
      <c r="E27" s="73"/>
      <c r="G27" s="47"/>
      <c r="I27" s="269"/>
      <c r="K27" s="4"/>
      <c r="M27" s="417">
        <v>0</v>
      </c>
      <c r="N27" s="418"/>
      <c r="O27" s="402"/>
      <c r="P27" s="417">
        <v>0</v>
      </c>
      <c r="Q27" s="418"/>
      <c r="R27" s="402"/>
      <c r="S27" s="417">
        <v>0</v>
      </c>
      <c r="T27" s="418"/>
      <c r="U27" s="402"/>
      <c r="V27" s="408"/>
      <c r="W27" s="402"/>
      <c r="X27" s="402"/>
      <c r="Y27" s="402"/>
      <c r="Z27" s="409">
        <v>0</v>
      </c>
      <c r="AA27" s="418"/>
      <c r="AB27" s="402"/>
      <c r="AC27" s="417">
        <v>0</v>
      </c>
      <c r="AD27" s="418"/>
      <c r="AF27" s="4"/>
      <c r="AG27" s="96"/>
      <c r="AH27" s="22"/>
      <c r="AI27" s="47">
        <f t="shared" si="12"/>
        <v>0</v>
      </c>
    </row>
    <row r="28" spans="1:35" ht="15" hidden="1" customHeight="1" x14ac:dyDescent="0.2">
      <c r="A28" s="65">
        <v>5251</v>
      </c>
      <c r="B28" s="65"/>
      <c r="C28" s="8" t="s">
        <v>33</v>
      </c>
      <c r="D28" s="8"/>
      <c r="E28" s="8"/>
      <c r="F28" s="7"/>
      <c r="G28" s="46"/>
      <c r="I28" s="269"/>
      <c r="J28" s="94"/>
      <c r="K28" s="21">
        <f>ROUND(+$G28*J28,0)</f>
        <v>0</v>
      </c>
      <c r="M28" s="417">
        <v>0</v>
      </c>
      <c r="N28" s="419">
        <f>ROUND(+$G28*M28,0)</f>
        <v>0</v>
      </c>
      <c r="O28" s="402"/>
      <c r="P28" s="417">
        <v>0</v>
      </c>
      <c r="Q28" s="419">
        <f>ROUND(+$G28*P28,0)</f>
        <v>0</v>
      </c>
      <c r="R28" s="402"/>
      <c r="S28" s="417">
        <v>0</v>
      </c>
      <c r="T28" s="419">
        <f>ROUND(+$G28*S28,0)</f>
        <v>0</v>
      </c>
      <c r="U28" s="402"/>
      <c r="V28" s="408"/>
      <c r="W28" s="402"/>
      <c r="X28" s="402"/>
      <c r="Y28" s="402"/>
      <c r="Z28" s="409">
        <v>0</v>
      </c>
      <c r="AA28" s="419">
        <f>ROUND(+$G28*Z28,0)</f>
        <v>0</v>
      </c>
      <c r="AB28" s="402"/>
      <c r="AC28" s="417">
        <v>0</v>
      </c>
      <c r="AD28" s="419">
        <f>ROUND(+$G28*AC28,0)</f>
        <v>0</v>
      </c>
      <c r="AF28" s="21"/>
      <c r="AG28" s="96"/>
      <c r="AH28" s="22"/>
      <c r="AI28" s="47">
        <f t="shared" si="12"/>
        <v>0</v>
      </c>
    </row>
    <row r="29" spans="1:35" ht="15" hidden="1" customHeight="1" x14ac:dyDescent="0.2">
      <c r="A29" s="65">
        <v>5256</v>
      </c>
      <c r="B29" s="65"/>
      <c r="C29" s="8" t="s">
        <v>51</v>
      </c>
      <c r="D29" s="8"/>
      <c r="E29" s="8"/>
      <c r="F29" s="7"/>
      <c r="G29" s="46"/>
      <c r="I29" s="269"/>
      <c r="J29" s="94"/>
      <c r="K29" s="21"/>
      <c r="M29" s="417">
        <v>0</v>
      </c>
      <c r="N29" s="419"/>
      <c r="O29" s="402"/>
      <c r="P29" s="417">
        <v>0</v>
      </c>
      <c r="Q29" s="419"/>
      <c r="R29" s="402"/>
      <c r="S29" s="417">
        <v>0</v>
      </c>
      <c r="T29" s="419"/>
      <c r="U29" s="402"/>
      <c r="V29" s="408"/>
      <c r="W29" s="402"/>
      <c r="X29" s="402"/>
      <c r="Y29" s="402"/>
      <c r="Z29" s="409">
        <v>0</v>
      </c>
      <c r="AA29" s="419"/>
      <c r="AB29" s="402"/>
      <c r="AC29" s="417">
        <v>0</v>
      </c>
      <c r="AD29" s="419"/>
      <c r="AF29" s="21"/>
      <c r="AG29" s="96"/>
      <c r="AH29" s="22"/>
      <c r="AI29" s="47">
        <f t="shared" si="12"/>
        <v>0</v>
      </c>
    </row>
    <row r="30" spans="1:35" ht="15" hidden="1" customHeight="1" x14ac:dyDescent="0.2">
      <c r="A30" s="65">
        <v>5254</v>
      </c>
      <c r="B30" s="65"/>
      <c r="C30" s="8" t="s">
        <v>49</v>
      </c>
      <c r="D30" s="8"/>
      <c r="E30" s="8"/>
      <c r="F30" s="7"/>
      <c r="G30" s="46"/>
      <c r="I30" s="269"/>
      <c r="J30" s="94"/>
      <c r="K30" s="21"/>
      <c r="M30" s="417">
        <v>0</v>
      </c>
      <c r="N30" s="419"/>
      <c r="O30" s="402"/>
      <c r="P30" s="417">
        <v>0</v>
      </c>
      <c r="Q30" s="419"/>
      <c r="R30" s="402"/>
      <c r="S30" s="417">
        <v>0</v>
      </c>
      <c r="T30" s="419"/>
      <c r="U30" s="402"/>
      <c r="V30" s="408"/>
      <c r="W30" s="402"/>
      <c r="X30" s="402"/>
      <c r="Y30" s="402"/>
      <c r="Z30" s="409">
        <v>0</v>
      </c>
      <c r="AA30" s="419"/>
      <c r="AB30" s="402"/>
      <c r="AC30" s="417">
        <v>0</v>
      </c>
      <c r="AD30" s="419"/>
      <c r="AF30" s="21"/>
      <c r="AG30" s="96"/>
      <c r="AH30" s="22"/>
      <c r="AI30" s="47">
        <f t="shared" si="12"/>
        <v>0</v>
      </c>
    </row>
    <row r="31" spans="1:35" ht="15" hidden="1" customHeight="1" x14ac:dyDescent="0.2">
      <c r="A31" s="65">
        <v>5255</v>
      </c>
      <c r="B31" s="65"/>
      <c r="C31" s="8" t="s">
        <v>50</v>
      </c>
      <c r="D31" s="8"/>
      <c r="E31" s="8"/>
      <c r="F31" s="7"/>
      <c r="G31" s="46"/>
      <c r="I31" s="269"/>
      <c r="J31" s="94"/>
      <c r="K31" s="21"/>
      <c r="M31" s="417">
        <v>0</v>
      </c>
      <c r="N31" s="419"/>
      <c r="O31" s="402"/>
      <c r="P31" s="417">
        <v>0</v>
      </c>
      <c r="Q31" s="419"/>
      <c r="R31" s="402"/>
      <c r="S31" s="417">
        <v>0</v>
      </c>
      <c r="T31" s="419"/>
      <c r="U31" s="402"/>
      <c r="V31" s="408"/>
      <c r="W31" s="402"/>
      <c r="X31" s="402"/>
      <c r="Y31" s="402"/>
      <c r="Z31" s="409">
        <v>0</v>
      </c>
      <c r="AA31" s="419"/>
      <c r="AB31" s="402"/>
      <c r="AC31" s="417">
        <v>0</v>
      </c>
      <c r="AD31" s="419"/>
      <c r="AF31" s="21"/>
      <c r="AG31" s="96"/>
      <c r="AH31" s="22"/>
      <c r="AI31" s="47">
        <f t="shared" si="12"/>
        <v>0</v>
      </c>
    </row>
    <row r="32" spans="1:35" ht="15" hidden="1" customHeight="1" x14ac:dyDescent="0.2">
      <c r="A32" s="65">
        <v>5250</v>
      </c>
      <c r="B32" s="65"/>
      <c r="C32" s="8" t="s">
        <v>47</v>
      </c>
      <c r="D32" s="8"/>
      <c r="E32" s="8"/>
      <c r="F32" s="7"/>
      <c r="G32" s="46"/>
      <c r="I32" s="269"/>
      <c r="J32" s="94"/>
      <c r="K32" s="21"/>
      <c r="M32" s="417">
        <v>0</v>
      </c>
      <c r="N32" s="419"/>
      <c r="O32" s="402"/>
      <c r="P32" s="417">
        <v>0</v>
      </c>
      <c r="Q32" s="419"/>
      <c r="R32" s="402"/>
      <c r="S32" s="417">
        <v>0</v>
      </c>
      <c r="T32" s="419"/>
      <c r="U32" s="402"/>
      <c r="V32" s="408"/>
      <c r="W32" s="402"/>
      <c r="X32" s="402"/>
      <c r="Y32" s="402"/>
      <c r="Z32" s="409">
        <v>0</v>
      </c>
      <c r="AA32" s="419"/>
      <c r="AB32" s="402"/>
      <c r="AC32" s="417">
        <v>0</v>
      </c>
      <c r="AD32" s="419"/>
      <c r="AF32" s="21"/>
      <c r="AG32" s="96"/>
      <c r="AH32" s="22"/>
      <c r="AI32" s="47">
        <f t="shared" si="12"/>
        <v>0</v>
      </c>
    </row>
    <row r="33" spans="1:35" ht="15" hidden="1" customHeight="1" x14ac:dyDescent="0.2">
      <c r="A33" s="65">
        <v>5252</v>
      </c>
      <c r="B33" s="65"/>
      <c r="C33" s="8" t="s">
        <v>48</v>
      </c>
      <c r="D33" s="8"/>
      <c r="E33" s="8"/>
      <c r="F33" s="7"/>
      <c r="G33" s="46"/>
      <c r="I33" s="269"/>
      <c r="J33" s="94"/>
      <c r="K33" s="21">
        <f>ROUND(+$G33*J33,0)</f>
        <v>0</v>
      </c>
      <c r="M33" s="417">
        <v>0</v>
      </c>
      <c r="N33" s="419">
        <f>ROUND(+$G33*M33,0)</f>
        <v>0</v>
      </c>
      <c r="O33" s="402"/>
      <c r="P33" s="417">
        <v>0</v>
      </c>
      <c r="Q33" s="419">
        <f>ROUND(+$G33*P33,0)</f>
        <v>0</v>
      </c>
      <c r="R33" s="402"/>
      <c r="S33" s="417">
        <v>0</v>
      </c>
      <c r="T33" s="419">
        <f>ROUND(+$G33*S33,0)</f>
        <v>0</v>
      </c>
      <c r="U33" s="402"/>
      <c r="V33" s="408"/>
      <c r="W33" s="402"/>
      <c r="X33" s="402"/>
      <c r="Y33" s="402"/>
      <c r="Z33" s="409">
        <v>0</v>
      </c>
      <c r="AA33" s="419">
        <f>ROUND(+$G33*Z33,0)</f>
        <v>0</v>
      </c>
      <c r="AB33" s="402"/>
      <c r="AC33" s="417">
        <v>0</v>
      </c>
      <c r="AD33" s="419">
        <f>ROUND(+$G33*AC33,0)</f>
        <v>0</v>
      </c>
      <c r="AF33" s="21"/>
      <c r="AG33" s="96"/>
      <c r="AH33" s="22"/>
      <c r="AI33" s="47">
        <f t="shared" si="12"/>
        <v>0</v>
      </c>
    </row>
    <row r="34" spans="1:35" ht="15" hidden="1" customHeight="1" x14ac:dyDescent="0.2">
      <c r="A34" s="53"/>
      <c r="B34" s="53"/>
      <c r="C34" s="8" t="s">
        <v>25</v>
      </c>
      <c r="D34" s="8"/>
      <c r="E34" s="8"/>
      <c r="F34" s="7"/>
      <c r="G34" s="46"/>
      <c r="I34" s="269"/>
      <c r="J34" s="94"/>
      <c r="K34" s="21">
        <f>ROUND(+$G34*J34,0)</f>
        <v>0</v>
      </c>
      <c r="M34" s="417">
        <v>0</v>
      </c>
      <c r="N34" s="419">
        <f>ROUND(+$G34*M34,0)</f>
        <v>0</v>
      </c>
      <c r="O34" s="402"/>
      <c r="P34" s="417">
        <v>0</v>
      </c>
      <c r="Q34" s="419">
        <f>ROUND(+$G34*P34,0)</f>
        <v>0</v>
      </c>
      <c r="R34" s="402"/>
      <c r="S34" s="417">
        <v>0</v>
      </c>
      <c r="T34" s="419">
        <f>ROUND(+$G34*S34,0)</f>
        <v>0</v>
      </c>
      <c r="U34" s="402"/>
      <c r="V34" s="408"/>
      <c r="W34" s="402"/>
      <c r="X34" s="402"/>
      <c r="Y34" s="402"/>
      <c r="Z34" s="409">
        <v>0</v>
      </c>
      <c r="AA34" s="419">
        <f>ROUND(+$G34*Z34,0)</f>
        <v>0</v>
      </c>
      <c r="AB34" s="402"/>
      <c r="AC34" s="417">
        <v>0</v>
      </c>
      <c r="AD34" s="419">
        <f>ROUND(+$G34*AC34,0)</f>
        <v>0</v>
      </c>
      <c r="AF34" s="21"/>
      <c r="AG34" s="96"/>
      <c r="AH34" s="22"/>
      <c r="AI34" s="47">
        <f t="shared" si="12"/>
        <v>0</v>
      </c>
    </row>
    <row r="35" spans="1:35" ht="15" customHeight="1" x14ac:dyDescent="0.2">
      <c r="A35" s="53"/>
      <c r="B35" s="53"/>
      <c r="C35" s="73" t="s">
        <v>34</v>
      </c>
      <c r="D35" s="73"/>
      <c r="E35" s="73"/>
      <c r="G35" s="47"/>
      <c r="I35" s="269"/>
      <c r="K35" s="4"/>
      <c r="M35" s="417">
        <v>0</v>
      </c>
      <c r="N35" s="418"/>
      <c r="O35" s="402"/>
      <c r="P35" s="417">
        <v>0</v>
      </c>
      <c r="Q35" s="418"/>
      <c r="R35" s="402"/>
      <c r="S35" s="417">
        <v>0</v>
      </c>
      <c r="T35" s="418"/>
      <c r="U35" s="402"/>
      <c r="V35" s="408"/>
      <c r="W35" s="402"/>
      <c r="X35" s="402"/>
      <c r="Y35" s="402"/>
      <c r="Z35" s="409">
        <v>0</v>
      </c>
      <c r="AA35" s="418"/>
      <c r="AB35" s="419"/>
      <c r="AC35" s="417">
        <v>0</v>
      </c>
      <c r="AD35" s="418"/>
      <c r="AE35" s="21"/>
      <c r="AF35" s="4"/>
      <c r="AG35" s="4"/>
      <c r="AH35" s="22"/>
      <c r="AI35" s="47">
        <f t="shared" si="12"/>
        <v>0</v>
      </c>
    </row>
    <row r="36" spans="1:35" ht="15" customHeight="1" x14ac:dyDescent="0.2">
      <c r="A36" s="65">
        <v>5241</v>
      </c>
      <c r="B36" s="65"/>
      <c r="C36" s="7" t="s">
        <v>173</v>
      </c>
      <c r="D36" s="7"/>
      <c r="E36" s="7"/>
      <c r="F36" s="7"/>
      <c r="G36" s="46">
        <f>Narrative!I16</f>
        <v>0</v>
      </c>
      <c r="I36" s="269"/>
      <c r="J36" s="95">
        <v>1</v>
      </c>
      <c r="K36" s="24">
        <f>+ROUND($G$36*J36,0)</f>
        <v>0</v>
      </c>
      <c r="M36" s="417">
        <v>0</v>
      </c>
      <c r="N36" s="410">
        <f>+ROUND($G$36*M36,0)</f>
        <v>0</v>
      </c>
      <c r="O36" s="402"/>
      <c r="P36" s="417">
        <v>0</v>
      </c>
      <c r="Q36" s="410">
        <f>+ROUND($G$36*P36,0)</f>
        <v>0</v>
      </c>
      <c r="R36" s="402"/>
      <c r="S36" s="417">
        <v>0</v>
      </c>
      <c r="T36" s="410">
        <f>+ROUND($G$36*S36,0)</f>
        <v>0</v>
      </c>
      <c r="U36" s="402"/>
      <c r="V36" s="408" t="e">
        <f>+#REF!</f>
        <v>#REF!</v>
      </c>
      <c r="W36" s="419" t="e">
        <f>ROUND(+$G36*V36,0)</f>
        <v>#REF!</v>
      </c>
      <c r="X36" s="402"/>
      <c r="Y36" s="402"/>
      <c r="Z36" s="409">
        <v>0</v>
      </c>
      <c r="AA36" s="410">
        <f>+ROUND($G$36*Z36,0)</f>
        <v>0</v>
      </c>
      <c r="AB36" s="402"/>
      <c r="AC36" s="417">
        <v>0</v>
      </c>
      <c r="AD36" s="410">
        <f t="shared" ref="AD36:AD37" si="14">G36-K36-N36-Q36-T36-AA36</f>
        <v>0</v>
      </c>
      <c r="AF36" s="21"/>
      <c r="AG36" s="96">
        <f t="shared" ref="AG36:AG37" si="15">SUM(J36,M36,P36,S36,AC36,Z36)</f>
        <v>1</v>
      </c>
      <c r="AH36" s="22">
        <f t="shared" ref="AH36:AH37" si="16">SUM(K36,N36,Q36,T36,AD36,AA36)</f>
        <v>0</v>
      </c>
      <c r="AI36" s="47">
        <f t="shared" si="12"/>
        <v>0</v>
      </c>
    </row>
    <row r="37" spans="1:35" ht="15" customHeight="1" x14ac:dyDescent="0.2">
      <c r="A37" s="65">
        <v>5243</v>
      </c>
      <c r="B37" s="65"/>
      <c r="C37" s="63" t="s">
        <v>205</v>
      </c>
      <c r="D37" s="63"/>
      <c r="E37" s="63"/>
      <c r="F37" s="63"/>
      <c r="G37" s="218">
        <f>Narrative!I19</f>
        <v>0</v>
      </c>
      <c r="I37" s="269"/>
      <c r="J37" s="102">
        <v>1</v>
      </c>
      <c r="K37" s="24">
        <f>+ROUND($G$37*J37,0)</f>
        <v>0</v>
      </c>
      <c r="M37" s="417">
        <v>0</v>
      </c>
      <c r="N37" s="410">
        <f>+ROUND($G$37*M37,0)</f>
        <v>0</v>
      </c>
      <c r="O37" s="402"/>
      <c r="P37" s="417">
        <v>0</v>
      </c>
      <c r="Q37" s="410">
        <f>+ROUND($G$37*P37,0)</f>
        <v>0</v>
      </c>
      <c r="R37" s="402"/>
      <c r="S37" s="417">
        <v>0</v>
      </c>
      <c r="T37" s="410">
        <f>+ROUND($G$37*S37,0)</f>
        <v>0</v>
      </c>
      <c r="U37" s="402"/>
      <c r="V37" s="408"/>
      <c r="W37" s="411"/>
      <c r="X37" s="402"/>
      <c r="Y37" s="402"/>
      <c r="Z37" s="409">
        <v>0</v>
      </c>
      <c r="AA37" s="410">
        <f>+ROUND($G$37*Z37,0)</f>
        <v>0</v>
      </c>
      <c r="AB37" s="402"/>
      <c r="AC37" s="417">
        <v>0</v>
      </c>
      <c r="AD37" s="410">
        <f t="shared" si="14"/>
        <v>0</v>
      </c>
      <c r="AF37" s="25"/>
      <c r="AG37" s="96">
        <f t="shared" si="15"/>
        <v>1</v>
      </c>
      <c r="AH37" s="22">
        <f t="shared" si="16"/>
        <v>0</v>
      </c>
      <c r="AI37" s="47">
        <f t="shared" si="12"/>
        <v>0</v>
      </c>
    </row>
    <row r="38" spans="1:35" s="12" customFormat="1" ht="15" customHeight="1" x14ac:dyDescent="0.2">
      <c r="A38" s="53"/>
      <c r="B38" s="53"/>
      <c r="C38" s="31"/>
      <c r="D38" s="31"/>
      <c r="E38" s="31"/>
      <c r="F38" s="31"/>
      <c r="G38" s="67"/>
      <c r="I38" s="269"/>
      <c r="J38" s="104"/>
      <c r="K38" s="30"/>
      <c r="M38" s="417">
        <v>0</v>
      </c>
      <c r="N38" s="411"/>
      <c r="O38" s="402"/>
      <c r="P38" s="417">
        <v>0</v>
      </c>
      <c r="Q38" s="411"/>
      <c r="R38" s="402"/>
      <c r="S38" s="417">
        <v>0</v>
      </c>
      <c r="T38" s="411"/>
      <c r="U38" s="402"/>
      <c r="V38" s="408"/>
      <c r="W38" s="411"/>
      <c r="X38" s="402"/>
      <c r="Y38" s="402"/>
      <c r="Z38" s="409">
        <v>0</v>
      </c>
      <c r="AA38" s="411"/>
      <c r="AB38" s="402"/>
      <c r="AC38" s="417">
        <v>0</v>
      </c>
      <c r="AD38" s="411"/>
      <c r="AF38" s="30"/>
      <c r="AG38" s="104"/>
      <c r="AH38" s="22"/>
      <c r="AI38" s="47">
        <f t="shared" si="12"/>
        <v>0</v>
      </c>
    </row>
    <row r="39" spans="1:35" ht="15" customHeight="1" x14ac:dyDescent="0.2">
      <c r="A39" s="53"/>
      <c r="B39" s="53"/>
      <c r="C39" s="73" t="s">
        <v>74</v>
      </c>
      <c r="D39" s="73"/>
      <c r="E39" s="73"/>
      <c r="G39" s="47"/>
      <c r="I39" s="269"/>
      <c r="K39" s="4"/>
      <c r="M39" s="417">
        <v>0</v>
      </c>
      <c r="N39" s="418"/>
      <c r="O39" s="402"/>
      <c r="P39" s="417">
        <v>0</v>
      </c>
      <c r="Q39" s="418"/>
      <c r="R39" s="402"/>
      <c r="S39" s="417">
        <v>0</v>
      </c>
      <c r="T39" s="418"/>
      <c r="U39" s="402"/>
      <c r="V39" s="408"/>
      <c r="W39" s="418"/>
      <c r="X39" s="402"/>
      <c r="Y39" s="402"/>
      <c r="Z39" s="409">
        <v>0</v>
      </c>
      <c r="AA39" s="418"/>
      <c r="AB39" s="402"/>
      <c r="AC39" s="417">
        <v>0</v>
      </c>
      <c r="AD39" s="418"/>
      <c r="AE39" s="12"/>
      <c r="AF39" s="4"/>
      <c r="AG39" s="4" t="s">
        <v>140</v>
      </c>
      <c r="AH39" s="22" t="s">
        <v>140</v>
      </c>
      <c r="AI39" s="47" t="e">
        <f t="shared" si="12"/>
        <v>#VALUE!</v>
      </c>
    </row>
    <row r="40" spans="1:35" ht="15" customHeight="1" x14ac:dyDescent="0.2">
      <c r="A40" s="65">
        <v>5230</v>
      </c>
      <c r="B40" s="65"/>
      <c r="C40" s="349" t="s">
        <v>212</v>
      </c>
      <c r="D40" s="349"/>
      <c r="E40" s="349"/>
      <c r="F40" s="349"/>
      <c r="G40" s="46">
        <f>Narrative!I20</f>
        <v>0</v>
      </c>
      <c r="I40" s="269"/>
      <c r="J40" s="95">
        <v>1</v>
      </c>
      <c r="K40" s="24">
        <f>+ROUND($G$40*J40,0)</f>
        <v>0</v>
      </c>
      <c r="M40" s="417">
        <v>0</v>
      </c>
      <c r="N40" s="410">
        <f>+ROUND($G$40*M40,0)</f>
        <v>0</v>
      </c>
      <c r="O40" s="402"/>
      <c r="P40" s="417">
        <v>0</v>
      </c>
      <c r="Q40" s="410">
        <f>+ROUND($G$40*P40,0)</f>
        <v>0</v>
      </c>
      <c r="R40" s="402"/>
      <c r="S40" s="417">
        <v>0</v>
      </c>
      <c r="T40" s="410">
        <f>+ROUND($G$40*S40,0)</f>
        <v>0</v>
      </c>
      <c r="U40" s="402"/>
      <c r="V40" s="408" t="e">
        <f>+V36</f>
        <v>#REF!</v>
      </c>
      <c r="W40" s="419" t="e">
        <f>ROUND(+$G40*V40,0)</f>
        <v>#REF!</v>
      </c>
      <c r="X40" s="402"/>
      <c r="Y40" s="402"/>
      <c r="Z40" s="409">
        <v>0</v>
      </c>
      <c r="AA40" s="410">
        <f>+ROUND($G$40*Z40,0)</f>
        <v>0</v>
      </c>
      <c r="AB40" s="402"/>
      <c r="AC40" s="417">
        <v>0</v>
      </c>
      <c r="AD40" s="410">
        <f t="shared" ref="AD40:AD44" si="17">G40-K40-N40-Q40-T40-AA40</f>
        <v>0</v>
      </c>
      <c r="AF40" s="21"/>
      <c r="AG40" s="96">
        <f t="shared" ref="AG40:AG44" si="18">SUM(J40,M40,P40,S40,AC40,Z40)</f>
        <v>1</v>
      </c>
      <c r="AH40" s="22">
        <f t="shared" ref="AH40:AH44" si="19">SUM(K40,N40,Q40,T40,AD40,AA40)</f>
        <v>0</v>
      </c>
      <c r="AI40" s="47">
        <f t="shared" si="12"/>
        <v>0</v>
      </c>
    </row>
    <row r="41" spans="1:35" ht="15" customHeight="1" x14ac:dyDescent="0.2">
      <c r="A41" s="65">
        <v>5224</v>
      </c>
      <c r="B41" s="65"/>
      <c r="C41" s="7" t="str">
        <f>Narrative!A21</f>
        <v>Place Holder</v>
      </c>
      <c r="D41" s="7"/>
      <c r="E41" s="7"/>
      <c r="F41" s="7"/>
      <c r="G41" s="46">
        <f>Narrative!I21</f>
        <v>0</v>
      </c>
      <c r="I41" s="269"/>
      <c r="J41" s="95">
        <v>1</v>
      </c>
      <c r="K41" s="24">
        <f>+ROUND($G$41*J41,0)</f>
        <v>0</v>
      </c>
      <c r="M41" s="417">
        <v>0</v>
      </c>
      <c r="N41" s="410">
        <f>+ROUND($G$41*M41,0)</f>
        <v>0</v>
      </c>
      <c r="O41" s="402"/>
      <c r="P41" s="417">
        <v>0</v>
      </c>
      <c r="Q41" s="410">
        <f>+ROUND($G$41*P41,0)</f>
        <v>0</v>
      </c>
      <c r="R41" s="402"/>
      <c r="S41" s="417">
        <v>0</v>
      </c>
      <c r="T41" s="410">
        <f>+ROUND($G$41*S41,0)</f>
        <v>0</v>
      </c>
      <c r="U41" s="402"/>
      <c r="V41" s="408" t="e">
        <f>+#REF!</f>
        <v>#REF!</v>
      </c>
      <c r="W41" s="419" t="e">
        <f>ROUND(+$G41*V41,0)</f>
        <v>#REF!</v>
      </c>
      <c r="X41" s="402"/>
      <c r="Y41" s="402"/>
      <c r="Z41" s="409">
        <v>0</v>
      </c>
      <c r="AA41" s="410">
        <f>+ROUND($G$41*Z41,0)</f>
        <v>0</v>
      </c>
      <c r="AB41" s="402"/>
      <c r="AC41" s="417">
        <v>0</v>
      </c>
      <c r="AD41" s="410">
        <f t="shared" si="17"/>
        <v>0</v>
      </c>
      <c r="AF41" s="21"/>
      <c r="AG41" s="96">
        <f t="shared" si="18"/>
        <v>1</v>
      </c>
      <c r="AH41" s="22">
        <f t="shared" si="19"/>
        <v>0</v>
      </c>
      <c r="AI41" s="47">
        <f t="shared" si="12"/>
        <v>0</v>
      </c>
    </row>
    <row r="42" spans="1:35" ht="15" customHeight="1" x14ac:dyDescent="0.2">
      <c r="A42" s="65">
        <v>5218</v>
      </c>
      <c r="B42" s="65"/>
      <c r="C42" s="63" t="str">
        <f>Narrative!A22</f>
        <v>Place Holder</v>
      </c>
      <c r="D42" s="63"/>
      <c r="E42" s="63"/>
      <c r="F42" s="63"/>
      <c r="G42" s="218">
        <f>Narrative!I22</f>
        <v>0</v>
      </c>
      <c r="I42" s="269"/>
      <c r="J42" s="95">
        <v>1</v>
      </c>
      <c r="K42" s="24">
        <f>+ROUND($G$42*J42,0)</f>
        <v>0</v>
      </c>
      <c r="M42" s="417">
        <v>0</v>
      </c>
      <c r="N42" s="410">
        <f>+ROUND($G$42*M42,0)</f>
        <v>0</v>
      </c>
      <c r="O42" s="402"/>
      <c r="P42" s="417">
        <v>0</v>
      </c>
      <c r="Q42" s="410">
        <f>+ROUND($G$42*P42,0)</f>
        <v>0</v>
      </c>
      <c r="R42" s="402"/>
      <c r="S42" s="417">
        <v>0</v>
      </c>
      <c r="T42" s="410">
        <f>+ROUND($G$42*S42,0)</f>
        <v>0</v>
      </c>
      <c r="U42" s="402"/>
      <c r="V42" s="408"/>
      <c r="W42" s="411"/>
      <c r="X42" s="402"/>
      <c r="Y42" s="402"/>
      <c r="Z42" s="409">
        <v>0</v>
      </c>
      <c r="AA42" s="410">
        <f>+ROUND($G$42*Z42,0)</f>
        <v>0</v>
      </c>
      <c r="AB42" s="402"/>
      <c r="AC42" s="417">
        <v>0</v>
      </c>
      <c r="AD42" s="410">
        <f t="shared" si="17"/>
        <v>0</v>
      </c>
      <c r="AF42" s="25"/>
      <c r="AG42" s="96">
        <f t="shared" si="18"/>
        <v>1</v>
      </c>
      <c r="AH42" s="22">
        <f t="shared" si="19"/>
        <v>0</v>
      </c>
      <c r="AI42" s="47">
        <f t="shared" si="12"/>
        <v>0</v>
      </c>
    </row>
    <row r="43" spans="1:35" ht="15" customHeight="1" x14ac:dyDescent="0.2">
      <c r="A43" s="65">
        <v>5216</v>
      </c>
      <c r="B43" s="65"/>
      <c r="C43" s="63" t="str">
        <f>Narrative!A23</f>
        <v>Place Holder</v>
      </c>
      <c r="D43" s="63"/>
      <c r="E43" s="63"/>
      <c r="F43" s="63"/>
      <c r="G43" s="218">
        <f>Narrative!I23</f>
        <v>0</v>
      </c>
      <c r="I43" s="269"/>
      <c r="J43" s="95">
        <v>1</v>
      </c>
      <c r="K43" s="24">
        <f>+ROUND($G$43*J43,0)</f>
        <v>0</v>
      </c>
      <c r="M43" s="417">
        <v>0</v>
      </c>
      <c r="N43" s="410">
        <f>+ROUND($G$43*M43,0)</f>
        <v>0</v>
      </c>
      <c r="O43" s="402"/>
      <c r="P43" s="417">
        <v>0</v>
      </c>
      <c r="Q43" s="410">
        <f>+ROUND($G$43*P43,0)</f>
        <v>0</v>
      </c>
      <c r="R43" s="402"/>
      <c r="S43" s="417">
        <v>0</v>
      </c>
      <c r="T43" s="410">
        <f>+ROUND($G$43*S43,0)</f>
        <v>0</v>
      </c>
      <c r="U43" s="402"/>
      <c r="V43" s="408"/>
      <c r="W43" s="411"/>
      <c r="X43" s="402"/>
      <c r="Y43" s="402"/>
      <c r="Z43" s="409">
        <v>0</v>
      </c>
      <c r="AA43" s="410">
        <f>+ROUND($G$43*Z43,0)</f>
        <v>0</v>
      </c>
      <c r="AB43" s="402"/>
      <c r="AC43" s="417">
        <v>0</v>
      </c>
      <c r="AD43" s="410">
        <f t="shared" si="17"/>
        <v>0</v>
      </c>
      <c r="AF43" s="25"/>
      <c r="AG43" s="96">
        <f t="shared" si="18"/>
        <v>1</v>
      </c>
      <c r="AH43" s="22">
        <f t="shared" si="19"/>
        <v>0</v>
      </c>
      <c r="AI43" s="47">
        <f t="shared" si="12"/>
        <v>0</v>
      </c>
    </row>
    <row r="44" spans="1:35" ht="15" customHeight="1" x14ac:dyDescent="0.2">
      <c r="A44" s="65">
        <v>5242</v>
      </c>
      <c r="B44" s="65"/>
      <c r="C44" s="63" t="str">
        <f>Narrative!A24</f>
        <v>Place Holder</v>
      </c>
      <c r="D44" s="63"/>
      <c r="E44" s="63"/>
      <c r="F44" s="63"/>
      <c r="G44" s="218">
        <f>Narrative!I24</f>
        <v>0</v>
      </c>
      <c r="I44" s="269"/>
      <c r="J44" s="95">
        <v>1</v>
      </c>
      <c r="K44" s="24">
        <f>+ROUND($G$44*J44,0)</f>
        <v>0</v>
      </c>
      <c r="M44" s="417">
        <v>0</v>
      </c>
      <c r="N44" s="410">
        <f>+ROUND($G$44*M44,0)</f>
        <v>0</v>
      </c>
      <c r="O44" s="402"/>
      <c r="P44" s="417">
        <v>0</v>
      </c>
      <c r="Q44" s="410">
        <f>+ROUND($G$44*P44,0)</f>
        <v>0</v>
      </c>
      <c r="R44" s="402"/>
      <c r="S44" s="417">
        <v>0</v>
      </c>
      <c r="T44" s="410">
        <f>+ROUND($G$44*S44,0)</f>
        <v>0</v>
      </c>
      <c r="U44" s="411"/>
      <c r="V44" s="411"/>
      <c r="W44" s="411"/>
      <c r="X44" s="411"/>
      <c r="Y44" s="411"/>
      <c r="Z44" s="409">
        <v>0</v>
      </c>
      <c r="AA44" s="410">
        <f>+ROUND($G$44*Z44,0)</f>
        <v>0</v>
      </c>
      <c r="AB44" s="402"/>
      <c r="AC44" s="417">
        <v>0</v>
      </c>
      <c r="AD44" s="410">
        <f t="shared" si="17"/>
        <v>0</v>
      </c>
      <c r="AF44" s="25"/>
      <c r="AG44" s="96">
        <f t="shared" si="18"/>
        <v>1</v>
      </c>
      <c r="AH44" s="22">
        <f t="shared" si="19"/>
        <v>0</v>
      </c>
      <c r="AI44" s="47">
        <f t="shared" si="12"/>
        <v>0</v>
      </c>
    </row>
    <row r="45" spans="1:35" ht="15" customHeight="1" x14ac:dyDescent="0.2">
      <c r="A45" s="65">
        <v>5991</v>
      </c>
      <c r="B45" s="65"/>
      <c r="C45" s="63" t="s">
        <v>193</v>
      </c>
      <c r="D45" s="63"/>
      <c r="E45" s="63"/>
      <c r="F45" s="63"/>
      <c r="G45" s="218">
        <f>Narrative!I25</f>
        <v>0</v>
      </c>
      <c r="I45" s="269"/>
      <c r="J45" s="95">
        <v>1</v>
      </c>
      <c r="K45" s="24">
        <v>0</v>
      </c>
      <c r="M45" s="417">
        <v>0</v>
      </c>
      <c r="N45" s="410">
        <v>0</v>
      </c>
      <c r="O45" s="402"/>
      <c r="P45" s="417">
        <v>0</v>
      </c>
      <c r="Q45" s="410">
        <v>0</v>
      </c>
      <c r="R45" s="402"/>
      <c r="S45" s="417">
        <v>0</v>
      </c>
      <c r="T45" s="410">
        <v>0</v>
      </c>
      <c r="U45" s="402"/>
      <c r="V45" s="408"/>
      <c r="W45" s="411"/>
      <c r="X45" s="402"/>
      <c r="Y45" s="402"/>
      <c r="Z45" s="409">
        <v>0</v>
      </c>
      <c r="AA45" s="410">
        <v>0</v>
      </c>
      <c r="AB45" s="402"/>
      <c r="AC45" s="417">
        <v>0</v>
      </c>
      <c r="AD45" s="410">
        <v>0</v>
      </c>
      <c r="AF45" s="25"/>
      <c r="AG45" s="96">
        <f>SUM(J45,M45,P45,S45,AC45,Z45)</f>
        <v>1</v>
      </c>
      <c r="AH45" s="22">
        <f>SUM(K45,N45,Q45,T45,AD45,AA45)</f>
        <v>0</v>
      </c>
      <c r="AI45" s="47">
        <f t="shared" si="12"/>
        <v>0</v>
      </c>
    </row>
    <row r="46" spans="1:35" s="12" customFormat="1" ht="15" customHeight="1" x14ac:dyDescent="0.2">
      <c r="A46" s="53"/>
      <c r="B46" s="53"/>
      <c r="C46" s="31"/>
      <c r="D46" s="31"/>
      <c r="E46" s="31"/>
      <c r="F46" s="31"/>
      <c r="G46" s="67"/>
      <c r="I46" s="269"/>
      <c r="J46" s="104"/>
      <c r="K46" s="30"/>
      <c r="M46" s="416"/>
      <c r="N46" s="411"/>
      <c r="O46" s="402"/>
      <c r="P46" s="416"/>
      <c r="Q46" s="411"/>
      <c r="R46" s="402"/>
      <c r="S46" s="420"/>
      <c r="T46" s="411"/>
      <c r="U46" s="402"/>
      <c r="V46" s="408"/>
      <c r="W46" s="402"/>
      <c r="X46" s="402"/>
      <c r="Y46" s="402"/>
      <c r="Z46" s="402"/>
      <c r="AA46" s="402"/>
      <c r="AB46" s="402"/>
      <c r="AC46" s="416"/>
      <c r="AD46" s="402"/>
      <c r="AF46" s="30"/>
      <c r="AG46" s="104"/>
      <c r="AH46" s="30"/>
      <c r="AI46" s="47">
        <f t="shared" si="12"/>
        <v>0</v>
      </c>
    </row>
    <row r="47" spans="1:35" s="5" customFormat="1" ht="15" customHeight="1" x14ac:dyDescent="0.2">
      <c r="A47" s="53"/>
      <c r="B47" s="53"/>
      <c r="C47" s="60" t="s">
        <v>35</v>
      </c>
      <c r="D47" s="60"/>
      <c r="E47" s="60"/>
      <c r="F47" s="150"/>
      <c r="G47" s="46">
        <f>+SUM(G20:G45)</f>
        <v>0</v>
      </c>
      <c r="H47" s="26"/>
      <c r="I47" s="270"/>
      <c r="J47" s="97"/>
      <c r="K47" s="27">
        <f>SUM(K20:K46)</f>
        <v>0</v>
      </c>
      <c r="L47" s="26"/>
      <c r="M47" s="421"/>
      <c r="N47" s="414">
        <f>SUM(N20:N46)</f>
        <v>0</v>
      </c>
      <c r="O47" s="415"/>
      <c r="P47" s="421"/>
      <c r="Q47" s="414">
        <f>SUM(Q20:Q46)</f>
        <v>0</v>
      </c>
      <c r="R47" s="415"/>
      <c r="S47" s="422"/>
      <c r="T47" s="414">
        <f t="shared" ref="T47:Y47" si="20">SUM(T20:T46)</f>
        <v>0</v>
      </c>
      <c r="U47" s="414">
        <f t="shared" si="20"/>
        <v>0</v>
      </c>
      <c r="V47" s="414" t="e">
        <f t="shared" si="20"/>
        <v>#REF!</v>
      </c>
      <c r="W47" s="414" t="e">
        <f t="shared" si="20"/>
        <v>#REF!</v>
      </c>
      <c r="X47" s="414">
        <f t="shared" si="20"/>
        <v>0</v>
      </c>
      <c r="Y47" s="414">
        <f t="shared" si="20"/>
        <v>0</v>
      </c>
      <c r="Z47" s="414"/>
      <c r="AA47" s="414">
        <f>SUM(AA20:AA46)</f>
        <v>0</v>
      </c>
      <c r="AB47" s="415"/>
      <c r="AC47" s="421"/>
      <c r="AD47" s="414">
        <f>SUM(AD20:AD46)</f>
        <v>0</v>
      </c>
      <c r="AE47" s="26"/>
      <c r="AF47" s="27"/>
      <c r="AG47" s="107"/>
      <c r="AH47" s="27">
        <f>SUM(AH20:AH46)</f>
        <v>0</v>
      </c>
      <c r="AI47" s="47">
        <f t="shared" si="12"/>
        <v>0</v>
      </c>
    </row>
    <row r="48" spans="1:35" ht="15" customHeight="1" x14ac:dyDescent="0.2">
      <c r="A48" s="53"/>
      <c r="B48" s="53"/>
      <c r="I48" s="269"/>
      <c r="M48" s="408"/>
      <c r="N48" s="402"/>
      <c r="O48" s="402"/>
      <c r="P48" s="408"/>
      <c r="Q48" s="402"/>
      <c r="R48" s="402"/>
      <c r="S48" s="423"/>
      <c r="T48" s="402"/>
      <c r="U48" s="402"/>
      <c r="V48" s="408"/>
      <c r="W48" s="402"/>
      <c r="X48" s="402"/>
      <c r="Y48" s="402"/>
      <c r="Z48" s="402"/>
      <c r="AA48" s="402"/>
      <c r="AB48" s="402"/>
      <c r="AC48" s="408"/>
      <c r="AD48" s="402"/>
      <c r="AH48" s="1"/>
      <c r="AI48" s="47">
        <f t="shared" si="12"/>
        <v>0</v>
      </c>
    </row>
    <row r="49" spans="1:35" s="2" customFormat="1" ht="15" customHeight="1" x14ac:dyDescent="0.2">
      <c r="A49" s="53"/>
      <c r="B49" s="53"/>
      <c r="C49" s="59" t="s">
        <v>38</v>
      </c>
      <c r="D49" s="59"/>
      <c r="E49" s="59"/>
      <c r="F49" s="48"/>
      <c r="G49" s="50">
        <f>SUM(AH17+G47)</f>
        <v>0</v>
      </c>
      <c r="H49" s="48"/>
      <c r="I49" s="271"/>
      <c r="J49" s="100"/>
      <c r="K49" s="50">
        <f>SUM(K17,,K47)</f>
        <v>0</v>
      </c>
      <c r="L49" s="48"/>
      <c r="M49" s="424"/>
      <c r="N49" s="425">
        <f>SUM(N17,,N47)</f>
        <v>0</v>
      </c>
      <c r="O49" s="426"/>
      <c r="P49" s="424"/>
      <c r="Q49" s="425">
        <f>SUM(Q17,,Q47)</f>
        <v>0</v>
      </c>
      <c r="R49" s="426"/>
      <c r="S49" s="427"/>
      <c r="T49" s="425">
        <f>SUM(T17,,T47)</f>
        <v>0</v>
      </c>
      <c r="U49" s="425" t="e">
        <f>SUM(U17,#REF!,U47)</f>
        <v>#REF!</v>
      </c>
      <c r="V49" s="425" t="e">
        <f>SUM(V17,#REF!,V47)</f>
        <v>#REF!</v>
      </c>
      <c r="W49" s="425" t="e">
        <f>SUM(W17,#REF!,W47)</f>
        <v>#REF!</v>
      </c>
      <c r="X49" s="425" t="e">
        <f>SUM(X17,#REF!,X47)</f>
        <v>#REF!</v>
      </c>
      <c r="Y49" s="425" t="e">
        <f>SUM(Y17,#REF!,Y47)</f>
        <v>#REF!</v>
      </c>
      <c r="Z49" s="425" t="s">
        <v>140</v>
      </c>
      <c r="AA49" s="425">
        <f>SUM(AA17,,AA47)</f>
        <v>0</v>
      </c>
      <c r="AB49" s="426"/>
      <c r="AC49" s="424"/>
      <c r="AD49" s="425">
        <f>SUM(AD17,,AD47)</f>
        <v>0</v>
      </c>
      <c r="AE49" s="48"/>
      <c r="AF49" s="50"/>
      <c r="AG49" s="108"/>
      <c r="AH49" s="50">
        <f>SUM(AH17,AH47)</f>
        <v>0</v>
      </c>
      <c r="AI49" s="47">
        <f t="shared" si="12"/>
        <v>0</v>
      </c>
    </row>
    <row r="50" spans="1:35" ht="15" customHeight="1" x14ac:dyDescent="0.2">
      <c r="A50" s="53"/>
      <c r="B50" s="53"/>
      <c r="J50" s="101"/>
      <c r="K50" s="52"/>
      <c r="M50" s="408"/>
      <c r="N50" s="402"/>
      <c r="O50" s="402"/>
      <c r="P50" s="408"/>
      <c r="Q50" s="402"/>
      <c r="R50" s="402"/>
      <c r="S50" s="423"/>
      <c r="T50" s="402"/>
      <c r="U50" s="402"/>
      <c r="V50" s="408"/>
      <c r="W50" s="402"/>
      <c r="X50" s="402"/>
      <c r="Y50" s="402"/>
      <c r="Z50" s="402"/>
      <c r="AA50" s="402"/>
      <c r="AB50" s="402"/>
      <c r="AC50" s="408"/>
      <c r="AD50" s="402"/>
      <c r="AI50" s="47">
        <f t="shared" si="12"/>
        <v>0</v>
      </c>
    </row>
    <row r="51" spans="1:35" x14ac:dyDescent="0.2">
      <c r="A51" s="76"/>
      <c r="B51" s="76"/>
      <c r="C51" s="76" t="s">
        <v>99</v>
      </c>
      <c r="D51" s="76"/>
      <c r="E51" s="76"/>
      <c r="F51" s="76"/>
      <c r="G51" s="76"/>
      <c r="H51" s="76"/>
      <c r="I51" s="76"/>
      <c r="J51" s="341" t="s">
        <v>224</v>
      </c>
      <c r="K51" s="342"/>
      <c r="M51" s="400" t="s">
        <v>140</v>
      </c>
      <c r="N51" s="401"/>
      <c r="O51" s="402"/>
      <c r="P51" s="400" t="s">
        <v>140</v>
      </c>
      <c r="Q51" s="401"/>
      <c r="R51" s="402"/>
      <c r="S51" s="400" t="s">
        <v>140</v>
      </c>
      <c r="T51" s="401"/>
      <c r="U51" s="428"/>
      <c r="V51" s="402"/>
      <c r="W51" s="400" t="s">
        <v>123</v>
      </c>
      <c r="X51" s="401"/>
      <c r="Y51" s="402"/>
      <c r="Z51" s="400" t="s">
        <v>140</v>
      </c>
      <c r="AA51" s="401"/>
      <c r="AB51" s="402"/>
      <c r="AC51" s="400" t="s">
        <v>140</v>
      </c>
      <c r="AD51" s="401"/>
      <c r="AF51" s="151"/>
      <c r="AG51" s="348" t="s">
        <v>1</v>
      </c>
      <c r="AH51" s="348"/>
      <c r="AI51" s="47">
        <f t="shared" si="12"/>
        <v>0</v>
      </c>
    </row>
    <row r="52" spans="1:35" s="12" customFormat="1" ht="15" customHeight="1" x14ac:dyDescent="0.2">
      <c r="A52" s="77"/>
      <c r="B52" s="77"/>
      <c r="C52" s="77" t="s">
        <v>100</v>
      </c>
      <c r="D52" s="77"/>
      <c r="E52" s="77"/>
      <c r="F52" s="77"/>
      <c r="G52" s="77"/>
      <c r="H52" s="77"/>
      <c r="I52" s="77"/>
      <c r="J52" s="77"/>
      <c r="K52" s="75"/>
      <c r="L52" s="84"/>
      <c r="M52" s="412"/>
      <c r="N52" s="429"/>
      <c r="O52" s="430"/>
      <c r="P52" s="412"/>
      <c r="Q52" s="429"/>
      <c r="R52" s="430"/>
      <c r="S52" s="431"/>
      <c r="T52" s="429"/>
      <c r="U52" s="430"/>
      <c r="V52" s="412"/>
      <c r="W52" s="408"/>
      <c r="X52" s="402"/>
      <c r="Y52" s="402"/>
      <c r="Z52" s="402"/>
      <c r="AA52" s="402"/>
      <c r="AB52" s="402"/>
      <c r="AC52" s="408"/>
      <c r="AD52" s="402"/>
      <c r="AG52" s="99"/>
      <c r="AI52" s="47">
        <f t="shared" si="12"/>
        <v>0</v>
      </c>
    </row>
    <row r="53" spans="1:35" s="12" customFormat="1" ht="15" customHeight="1" x14ac:dyDescent="0.2">
      <c r="A53" s="60"/>
      <c r="B53" s="77"/>
      <c r="C53" s="60" t="s">
        <v>101</v>
      </c>
      <c r="D53" s="60"/>
      <c r="E53" s="60"/>
      <c r="F53" s="77"/>
      <c r="G53" s="77"/>
      <c r="H53" s="77"/>
      <c r="I53" s="77"/>
      <c r="J53" s="77"/>
      <c r="K53" s="155">
        <f>+K49</f>
        <v>0</v>
      </c>
      <c r="L53" s="84">
        <f>+L49</f>
        <v>0</v>
      </c>
      <c r="M53" s="430"/>
      <c r="N53" s="432">
        <f>+N49</f>
        <v>0</v>
      </c>
      <c r="O53" s="430"/>
      <c r="P53" s="430"/>
      <c r="Q53" s="432">
        <f>+Q49</f>
        <v>0</v>
      </c>
      <c r="R53" s="430"/>
      <c r="S53" s="433"/>
      <c r="T53" s="432">
        <f>+T49</f>
        <v>0</v>
      </c>
      <c r="U53" s="432" t="e">
        <f t="shared" ref="U53:AA53" si="21">+U49</f>
        <v>#REF!</v>
      </c>
      <c r="V53" s="432" t="e">
        <f t="shared" si="21"/>
        <v>#REF!</v>
      </c>
      <c r="W53" s="432" t="e">
        <f t="shared" si="21"/>
        <v>#REF!</v>
      </c>
      <c r="X53" s="432" t="e">
        <f t="shared" si="21"/>
        <v>#REF!</v>
      </c>
      <c r="Y53" s="432" t="e">
        <f t="shared" si="21"/>
        <v>#REF!</v>
      </c>
      <c r="Z53" s="432" t="s">
        <v>140</v>
      </c>
      <c r="AA53" s="432">
        <f t="shared" si="21"/>
        <v>0</v>
      </c>
      <c r="AB53" s="430"/>
      <c r="AC53" s="430"/>
      <c r="AD53" s="432">
        <f>+AD49</f>
        <v>0</v>
      </c>
      <c r="AE53" s="84"/>
      <c r="AF53" s="84"/>
      <c r="AG53" s="84"/>
      <c r="AH53" s="184">
        <f>+AH49</f>
        <v>0</v>
      </c>
      <c r="AI53" s="47">
        <f t="shared" si="12"/>
        <v>0</v>
      </c>
    </row>
    <row r="54" spans="1:35" s="12" customFormat="1" ht="15" customHeight="1" x14ac:dyDescent="0.2">
      <c r="A54" s="60"/>
      <c r="B54" s="77"/>
      <c r="C54" s="60" t="s">
        <v>107</v>
      </c>
      <c r="D54" s="60"/>
      <c r="E54" s="60"/>
      <c r="F54" s="77"/>
      <c r="G54" s="77"/>
      <c r="H54" s="77"/>
      <c r="I54" s="77"/>
      <c r="J54" s="77"/>
      <c r="K54" s="155"/>
      <c r="L54" s="84"/>
      <c r="M54" s="412"/>
      <c r="N54" s="432"/>
      <c r="O54" s="430"/>
      <c r="P54" s="412"/>
      <c r="Q54" s="432"/>
      <c r="R54" s="430"/>
      <c r="S54" s="431"/>
      <c r="T54" s="432"/>
      <c r="U54" s="430"/>
      <c r="V54" s="412"/>
      <c r="W54" s="408"/>
      <c r="X54" s="402"/>
      <c r="Y54" s="402"/>
      <c r="Z54" s="402"/>
      <c r="AA54" s="402"/>
      <c r="AB54" s="402"/>
      <c r="AC54" s="408"/>
      <c r="AD54" s="432"/>
      <c r="AG54" s="99"/>
      <c r="AH54" s="155"/>
      <c r="AI54" s="47">
        <f t="shared" si="12"/>
        <v>0</v>
      </c>
    </row>
    <row r="55" spans="1:35" s="12" customFormat="1" ht="15" customHeight="1" x14ac:dyDescent="0.2">
      <c r="A55" s="60"/>
      <c r="B55" s="77"/>
      <c r="C55" s="60" t="s">
        <v>105</v>
      </c>
      <c r="D55" s="60"/>
      <c r="E55" s="60"/>
      <c r="F55" s="77"/>
      <c r="G55" s="77"/>
      <c r="H55" s="77"/>
      <c r="I55" s="77"/>
      <c r="J55" s="77"/>
      <c r="K55" s="155"/>
      <c r="L55" s="84"/>
      <c r="M55" s="412"/>
      <c r="N55" s="432"/>
      <c r="O55" s="430"/>
      <c r="P55" s="412"/>
      <c r="Q55" s="432"/>
      <c r="R55" s="430"/>
      <c r="S55" s="431"/>
      <c r="T55" s="432"/>
      <c r="U55" s="430"/>
      <c r="V55" s="412"/>
      <c r="W55" s="408"/>
      <c r="X55" s="402"/>
      <c r="Y55" s="402"/>
      <c r="Z55" s="402"/>
      <c r="AA55" s="402"/>
      <c r="AB55" s="402"/>
      <c r="AC55" s="408"/>
      <c r="AD55" s="432"/>
      <c r="AG55" s="99"/>
      <c r="AH55" s="155"/>
      <c r="AI55" s="47">
        <f t="shared" si="12"/>
        <v>0</v>
      </c>
    </row>
    <row r="56" spans="1:35" s="12" customFormat="1" ht="15" customHeight="1" x14ac:dyDescent="0.2">
      <c r="A56" s="60"/>
      <c r="B56" s="77"/>
      <c r="C56" s="60" t="s">
        <v>106</v>
      </c>
      <c r="D56" s="60"/>
      <c r="E56" s="60"/>
      <c r="F56" s="77"/>
      <c r="G56" s="77"/>
      <c r="H56" s="77"/>
      <c r="I56" s="77"/>
      <c r="J56" s="77"/>
      <c r="K56" s="155"/>
      <c r="L56" s="84"/>
      <c r="M56" s="412"/>
      <c r="N56" s="432"/>
      <c r="O56" s="430"/>
      <c r="P56" s="412"/>
      <c r="Q56" s="432"/>
      <c r="R56" s="430"/>
      <c r="S56" s="431"/>
      <c r="T56" s="432"/>
      <c r="U56" s="430"/>
      <c r="V56" s="412"/>
      <c r="W56" s="408"/>
      <c r="X56" s="402"/>
      <c r="Y56" s="402"/>
      <c r="Z56" s="402"/>
      <c r="AA56" s="402"/>
      <c r="AB56" s="402"/>
      <c r="AC56" s="408"/>
      <c r="AD56" s="432"/>
      <c r="AG56" s="99"/>
      <c r="AH56" s="155"/>
      <c r="AI56" s="47">
        <f t="shared" si="12"/>
        <v>0</v>
      </c>
    </row>
    <row r="57" spans="1:35" s="12" customFormat="1" ht="15" customHeight="1" x14ac:dyDescent="0.2">
      <c r="A57" s="29"/>
      <c r="B57" s="60"/>
      <c r="C57" s="29" t="s">
        <v>102</v>
      </c>
      <c r="D57" s="29"/>
      <c r="E57" s="29"/>
      <c r="F57" s="60"/>
      <c r="G57" s="60"/>
      <c r="H57" s="60"/>
      <c r="I57" s="60"/>
      <c r="J57" s="60"/>
      <c r="K57" s="155">
        <f>+K53</f>
        <v>0</v>
      </c>
      <c r="L57" s="84">
        <f>+L49</f>
        <v>0</v>
      </c>
      <c r="M57" s="412"/>
      <c r="N57" s="432">
        <f>+N53</f>
        <v>0</v>
      </c>
      <c r="O57" s="430"/>
      <c r="P57" s="412"/>
      <c r="Q57" s="432">
        <f>+Q53</f>
        <v>0</v>
      </c>
      <c r="R57" s="430"/>
      <c r="S57" s="431"/>
      <c r="T57" s="432">
        <f>+T53</f>
        <v>0</v>
      </c>
      <c r="U57" s="432" t="e">
        <f t="shared" ref="U57:AA57" si="22">+U53</f>
        <v>#REF!</v>
      </c>
      <c r="V57" s="432" t="e">
        <f t="shared" si="22"/>
        <v>#REF!</v>
      </c>
      <c r="W57" s="432" t="e">
        <f t="shared" si="22"/>
        <v>#REF!</v>
      </c>
      <c r="X57" s="432" t="e">
        <f t="shared" si="22"/>
        <v>#REF!</v>
      </c>
      <c r="Y57" s="432" t="e">
        <f t="shared" si="22"/>
        <v>#REF!</v>
      </c>
      <c r="Z57" s="432" t="s">
        <v>140</v>
      </c>
      <c r="AA57" s="432">
        <f t="shared" si="22"/>
        <v>0</v>
      </c>
      <c r="AB57" s="402"/>
      <c r="AC57" s="408"/>
      <c r="AD57" s="432">
        <f>+AD53</f>
        <v>0</v>
      </c>
      <c r="AG57" s="99"/>
      <c r="AH57" s="184">
        <f>+AH53</f>
        <v>0</v>
      </c>
      <c r="AI57" s="47">
        <f t="shared" si="12"/>
        <v>0</v>
      </c>
    </row>
    <row r="58" spans="1:35" s="12" customFormat="1" ht="15" customHeight="1" x14ac:dyDescent="0.2">
      <c r="A58" s="29"/>
      <c r="B58" s="29"/>
      <c r="C58" s="29" t="s">
        <v>103</v>
      </c>
      <c r="D58" s="219">
        <v>0.1</v>
      </c>
      <c r="E58" s="29"/>
      <c r="F58" s="29"/>
      <c r="G58" s="29"/>
      <c r="H58" s="29"/>
      <c r="I58" s="29"/>
      <c r="J58" s="29"/>
      <c r="K58" s="155">
        <f>+K57</f>
        <v>0</v>
      </c>
      <c r="L58" s="25">
        <f>L57</f>
        <v>0</v>
      </c>
      <c r="M58" s="411"/>
      <c r="N58" s="432">
        <f>+N57</f>
        <v>0</v>
      </c>
      <c r="O58" s="411"/>
      <c r="P58" s="411"/>
      <c r="Q58" s="432">
        <f>+Q57</f>
        <v>0</v>
      </c>
      <c r="R58" s="411"/>
      <c r="S58" s="434"/>
      <c r="T58" s="432">
        <f>+T57</f>
        <v>0</v>
      </c>
      <c r="U58" s="432" t="e">
        <f t="shared" ref="U58:AA58" si="23">+U57</f>
        <v>#REF!</v>
      </c>
      <c r="V58" s="432" t="e">
        <f t="shared" si="23"/>
        <v>#REF!</v>
      </c>
      <c r="W58" s="432" t="e">
        <f t="shared" si="23"/>
        <v>#REF!</v>
      </c>
      <c r="X58" s="432" t="e">
        <f t="shared" si="23"/>
        <v>#REF!</v>
      </c>
      <c r="Y58" s="432" t="e">
        <f t="shared" si="23"/>
        <v>#REF!</v>
      </c>
      <c r="Z58" s="432" t="str">
        <f t="shared" si="23"/>
        <v xml:space="preserve"> </v>
      </c>
      <c r="AA58" s="432">
        <f t="shared" si="23"/>
        <v>0</v>
      </c>
      <c r="AB58" s="402"/>
      <c r="AC58" s="408"/>
      <c r="AD58" s="432">
        <f>+AD57</f>
        <v>0</v>
      </c>
      <c r="AG58" s="99"/>
      <c r="AH58" s="184">
        <f>+AH57</f>
        <v>0</v>
      </c>
      <c r="AI58" s="47">
        <f t="shared" si="12"/>
        <v>0</v>
      </c>
    </row>
    <row r="59" spans="1:35" s="12" customFormat="1" ht="15" customHeight="1" x14ac:dyDescent="0.2">
      <c r="A59" s="154"/>
      <c r="B59" s="154"/>
      <c r="C59" s="154" t="s">
        <v>104</v>
      </c>
      <c r="D59" s="154"/>
      <c r="E59" s="154"/>
      <c r="F59" s="154"/>
      <c r="G59" s="154"/>
      <c r="H59" s="154"/>
      <c r="I59" s="154"/>
      <c r="J59" s="154"/>
      <c r="K59" s="155">
        <f>ROUND(K58*$D$58,0)</f>
        <v>0</v>
      </c>
      <c r="L59" s="155">
        <f>+L58*E58</f>
        <v>0</v>
      </c>
      <c r="M59" s="432" t="s">
        <v>140</v>
      </c>
      <c r="N59" s="432">
        <f>ROUND(N58*$D$58,0)</f>
        <v>0</v>
      </c>
      <c r="O59" s="432">
        <f>+O58*H58</f>
        <v>0</v>
      </c>
      <c r="P59" s="432" t="s">
        <v>140</v>
      </c>
      <c r="Q59" s="432">
        <f>ROUND(Q58*$D$58,0)</f>
        <v>0</v>
      </c>
      <c r="R59" s="432">
        <f t="shared" ref="R59:Y59" si="24">+R58*L58</f>
        <v>0</v>
      </c>
      <c r="S59" s="432" t="s">
        <v>140</v>
      </c>
      <c r="T59" s="432">
        <f>ROUND(T58*$D$58,0)</f>
        <v>0</v>
      </c>
      <c r="U59" s="432" t="e">
        <f t="shared" si="24"/>
        <v>#REF!</v>
      </c>
      <c r="V59" s="432" t="e">
        <f t="shared" si="24"/>
        <v>#REF!</v>
      </c>
      <c r="W59" s="432" t="e">
        <f t="shared" si="24"/>
        <v>#REF!</v>
      </c>
      <c r="X59" s="432" t="e">
        <f t="shared" si="24"/>
        <v>#REF!</v>
      </c>
      <c r="Y59" s="432" t="e">
        <f t="shared" si="24"/>
        <v>#REF!</v>
      </c>
      <c r="Z59" s="432" t="s">
        <v>140</v>
      </c>
      <c r="AA59" s="432">
        <f>ROUND(AA58*$D$58,0)</f>
        <v>0</v>
      </c>
      <c r="AB59" s="432" t="s">
        <v>140</v>
      </c>
      <c r="AC59" s="432" t="s">
        <v>140</v>
      </c>
      <c r="AD59" s="432">
        <f>ROUNDDOWN(AD58*$D$58,0)</f>
        <v>0</v>
      </c>
      <c r="AE59" s="155">
        <f>+AE58*AB58</f>
        <v>0</v>
      </c>
      <c r="AF59" s="155" t="e">
        <f>+AF58*#REF!</f>
        <v>#REF!</v>
      </c>
      <c r="AG59" s="155" t="s">
        <v>140</v>
      </c>
      <c r="AH59" s="155">
        <f>ROUNDUP(AH58*$D$58,0)</f>
        <v>0</v>
      </c>
      <c r="AI59" s="47">
        <f t="shared" si="12"/>
        <v>0</v>
      </c>
    </row>
    <row r="60" spans="1:35" s="12" customFormat="1" ht="15" customHeight="1" x14ac:dyDescent="0.2">
      <c r="A60" s="1"/>
      <c r="B60" s="1"/>
      <c r="C60" s="1"/>
      <c r="D60" s="1"/>
      <c r="E60" s="1"/>
      <c r="F60" s="1"/>
      <c r="G60" s="1"/>
      <c r="H60" s="1"/>
      <c r="I60" s="1"/>
      <c r="J60" s="1"/>
      <c r="K60" s="156"/>
      <c r="L60" s="1"/>
      <c r="M60" s="402"/>
      <c r="N60" s="435"/>
      <c r="O60" s="402"/>
      <c r="P60" s="402"/>
      <c r="Q60" s="435"/>
      <c r="R60" s="402"/>
      <c r="S60" s="436"/>
      <c r="T60" s="435"/>
      <c r="U60" s="402"/>
      <c r="V60" s="402"/>
      <c r="W60" s="408"/>
      <c r="X60" s="402"/>
      <c r="Y60" s="402"/>
      <c r="Z60" s="402"/>
      <c r="AA60" s="402"/>
      <c r="AB60" s="402"/>
      <c r="AC60" s="408"/>
      <c r="AD60" s="435"/>
      <c r="AG60" s="99"/>
      <c r="AH60" s="156"/>
      <c r="AI60" s="47">
        <f t="shared" si="12"/>
        <v>0</v>
      </c>
    </row>
    <row r="61" spans="1:35" s="12" customFormat="1" ht="15" customHeight="1" x14ac:dyDescent="0.2">
      <c r="A61" s="59"/>
      <c r="B61" s="59"/>
      <c r="C61" s="59" t="s">
        <v>130</v>
      </c>
      <c r="D61" s="59"/>
      <c r="E61" s="59"/>
      <c r="F61" s="59"/>
      <c r="G61" s="59"/>
      <c r="H61" s="59"/>
      <c r="I61" s="59"/>
      <c r="J61" s="59"/>
      <c r="K61" s="157">
        <f>+K49+K59</f>
        <v>0</v>
      </c>
      <c r="L61" s="50">
        <f>+L58+L59</f>
        <v>0</v>
      </c>
      <c r="M61" s="425"/>
      <c r="N61" s="437">
        <f>+N49+N59</f>
        <v>0</v>
      </c>
      <c r="O61" s="425">
        <f>+O58+O59</f>
        <v>0</v>
      </c>
      <c r="P61" s="425"/>
      <c r="Q61" s="437">
        <f>+Q49+Q59</f>
        <v>0</v>
      </c>
      <c r="R61" s="425">
        <f>+R58+R59</f>
        <v>0</v>
      </c>
      <c r="S61" s="438"/>
      <c r="T61" s="437">
        <f>+T49+T59</f>
        <v>0</v>
      </c>
      <c r="U61" s="437" t="e">
        <f t="shared" ref="U61:Y61" si="25">+U49+U59</f>
        <v>#REF!</v>
      </c>
      <c r="V61" s="437" t="e">
        <f t="shared" si="25"/>
        <v>#REF!</v>
      </c>
      <c r="W61" s="437" t="e">
        <f t="shared" si="25"/>
        <v>#REF!</v>
      </c>
      <c r="X61" s="437" t="e">
        <f t="shared" si="25"/>
        <v>#REF!</v>
      </c>
      <c r="Y61" s="437" t="e">
        <f t="shared" si="25"/>
        <v>#REF!</v>
      </c>
      <c r="Z61" s="437" t="s">
        <v>140</v>
      </c>
      <c r="AA61" s="437">
        <f>+AA49+AA59</f>
        <v>0</v>
      </c>
      <c r="AB61" s="437"/>
      <c r="AC61" s="437"/>
      <c r="AD61" s="437">
        <f>+AD49+AD59</f>
        <v>0</v>
      </c>
      <c r="AE61" s="157"/>
      <c r="AF61" s="157"/>
      <c r="AG61" s="157"/>
      <c r="AH61" s="185">
        <f>+AH49+AH59</f>
        <v>0</v>
      </c>
      <c r="AI61" s="47">
        <f t="shared" si="12"/>
        <v>0</v>
      </c>
    </row>
    <row r="62" spans="1:35" s="12" customFormat="1" ht="15" customHeight="1" x14ac:dyDescent="0.2">
      <c r="A62" s="1"/>
      <c r="B62" s="1"/>
      <c r="C62" s="1"/>
      <c r="D62" s="1"/>
      <c r="E62" s="1"/>
      <c r="F62" s="1"/>
      <c r="G62" s="1"/>
      <c r="H62" s="1"/>
      <c r="I62" s="1"/>
      <c r="J62" s="1"/>
      <c r="K62" s="158"/>
      <c r="L62" s="52"/>
      <c r="M62" s="402"/>
      <c r="N62" s="402"/>
      <c r="O62" s="402"/>
      <c r="P62" s="402"/>
      <c r="Q62" s="402"/>
      <c r="R62" s="402"/>
      <c r="S62" s="436"/>
      <c r="T62" s="402"/>
      <c r="U62" s="402"/>
      <c r="V62" s="402"/>
      <c r="W62" s="408"/>
      <c r="X62" s="402"/>
      <c r="Y62" s="402"/>
      <c r="Z62" s="402"/>
      <c r="AA62" s="402"/>
      <c r="AB62" s="402"/>
      <c r="AC62" s="408"/>
      <c r="AD62" s="402"/>
      <c r="AG62" s="99"/>
      <c r="AI62" s="47">
        <f t="shared" si="12"/>
        <v>0</v>
      </c>
    </row>
    <row r="63" spans="1:35" s="159" customFormat="1" ht="15" customHeight="1" x14ac:dyDescent="0.2">
      <c r="A63" s="158"/>
      <c r="B63" s="160"/>
      <c r="C63" s="158" t="s">
        <v>131</v>
      </c>
      <c r="D63" s="158"/>
      <c r="E63" s="158"/>
      <c r="F63" s="160"/>
      <c r="G63" s="160"/>
      <c r="H63" s="160"/>
      <c r="I63" s="160"/>
      <c r="J63" s="160"/>
      <c r="K63" s="172">
        <v>0</v>
      </c>
      <c r="L63" s="158"/>
      <c r="M63" s="439"/>
      <c r="N63" s="439">
        <v>0</v>
      </c>
      <c r="O63" s="439"/>
      <c r="P63" s="439"/>
      <c r="Q63" s="439">
        <v>0</v>
      </c>
      <c r="R63" s="439"/>
      <c r="S63" s="440"/>
      <c r="T63" s="439">
        <v>0</v>
      </c>
      <c r="U63" s="439" t="e">
        <v>#REF!</v>
      </c>
      <c r="V63" s="439"/>
      <c r="W63" s="435"/>
      <c r="X63" s="439" t="e">
        <v>#REF!</v>
      </c>
      <c r="Y63" s="435"/>
      <c r="Z63" s="435"/>
      <c r="AA63" s="439">
        <v>0</v>
      </c>
      <c r="AB63" s="435"/>
      <c r="AC63" s="435"/>
      <c r="AD63" s="439">
        <v>0</v>
      </c>
      <c r="AH63" s="158">
        <f>+AD63+T63+Q63+N63+K63+AA63</f>
        <v>0</v>
      </c>
      <c r="AI63" s="47">
        <f t="shared" si="12"/>
        <v>0</v>
      </c>
    </row>
    <row r="64" spans="1:35" s="12" customFormat="1" ht="15" customHeight="1" x14ac:dyDescent="0.2">
      <c r="S64" s="179"/>
      <c r="W64" s="99"/>
      <c r="AC64" s="99"/>
      <c r="AG64" s="99"/>
      <c r="AI64" s="47">
        <f t="shared" si="12"/>
        <v>0</v>
      </c>
    </row>
    <row r="65" spans="1:36" s="178" customFormat="1" ht="15" customHeight="1" x14ac:dyDescent="0.2">
      <c r="A65" s="177"/>
      <c r="C65" s="177" t="s">
        <v>132</v>
      </c>
      <c r="D65" s="177"/>
      <c r="E65" s="177"/>
      <c r="K65" s="122">
        <f>+K61-K63</f>
        <v>0</v>
      </c>
      <c r="L65" s="186"/>
      <c r="M65" s="123"/>
      <c r="N65" s="122">
        <f>+N61-N63</f>
        <v>0</v>
      </c>
      <c r="O65" s="122"/>
      <c r="P65" s="123"/>
      <c r="Q65" s="122">
        <f>+Q61-Q63</f>
        <v>0</v>
      </c>
      <c r="R65" s="122"/>
      <c r="S65" s="123"/>
      <c r="T65" s="122">
        <f>+T61-T63</f>
        <v>0</v>
      </c>
      <c r="U65" s="122" t="e">
        <f t="shared" ref="U65:AF65" si="26">+U61-U63</f>
        <v>#REF!</v>
      </c>
      <c r="V65" s="122" t="e">
        <f t="shared" si="26"/>
        <v>#REF!</v>
      </c>
      <c r="W65" s="122" t="e">
        <f t="shared" si="26"/>
        <v>#REF!</v>
      </c>
      <c r="X65" s="122" t="e">
        <f t="shared" si="26"/>
        <v>#REF!</v>
      </c>
      <c r="Y65" s="122" t="e">
        <f t="shared" si="26"/>
        <v>#REF!</v>
      </c>
      <c r="Z65" s="122" t="s">
        <v>140</v>
      </c>
      <c r="AA65" s="122">
        <f>+AA61-AA63</f>
        <v>0</v>
      </c>
      <c r="AB65" s="122">
        <f t="shared" si="26"/>
        <v>0</v>
      </c>
      <c r="AC65" s="122">
        <f t="shared" si="26"/>
        <v>0</v>
      </c>
      <c r="AD65" s="122">
        <f>+AD61-AD63</f>
        <v>0</v>
      </c>
      <c r="AE65" s="122">
        <f t="shared" si="26"/>
        <v>0</v>
      </c>
      <c r="AF65" s="122">
        <f t="shared" si="26"/>
        <v>0</v>
      </c>
      <c r="AG65" s="122">
        <f>+AG61-AG63</f>
        <v>0</v>
      </c>
      <c r="AH65" s="122">
        <f>+AH61-AH63</f>
        <v>0</v>
      </c>
      <c r="AI65" s="47">
        <f t="shared" si="12"/>
        <v>0</v>
      </c>
      <c r="AJ65" s="200"/>
    </row>
    <row r="66" spans="1:36" s="12" customFormat="1" ht="15" customHeight="1" x14ac:dyDescent="0.2">
      <c r="C66" s="86"/>
      <c r="D66" s="86"/>
      <c r="E66" s="86"/>
      <c r="G66" s="86"/>
      <c r="H66" s="115"/>
      <c r="I66" s="115"/>
      <c r="K66" s="159"/>
      <c r="N66" s="99"/>
      <c r="Q66" s="99"/>
      <c r="S66" s="179"/>
      <c r="T66" s="99"/>
      <c r="X66" s="99"/>
      <c r="AD66" s="99"/>
      <c r="AI66" s="47">
        <f t="shared" si="12"/>
        <v>0</v>
      </c>
      <c r="AJ66" s="200"/>
    </row>
    <row r="67" spans="1:36" s="12" customFormat="1" ht="15" customHeight="1" x14ac:dyDescent="0.2">
      <c r="A67" s="53"/>
      <c r="B67" s="53"/>
      <c r="J67" s="86"/>
      <c r="K67" s="159"/>
      <c r="M67" s="99"/>
      <c r="P67" s="99"/>
      <c r="S67" s="180"/>
      <c r="V67" s="99"/>
      <c r="AC67" s="99"/>
      <c r="AG67" s="99"/>
      <c r="AH67" s="12">
        <v>200000</v>
      </c>
      <c r="AI67" s="47">
        <f t="shared" si="12"/>
        <v>200000</v>
      </c>
      <c r="AJ67" s="200"/>
    </row>
    <row r="68" spans="1:36" s="12" customFormat="1" ht="15" customHeight="1" x14ac:dyDescent="0.2">
      <c r="A68" s="53"/>
      <c r="B68" s="53"/>
      <c r="G68" s="86"/>
      <c r="J68" s="99"/>
      <c r="M68" s="99"/>
      <c r="P68" s="99"/>
      <c r="S68" s="180"/>
      <c r="V68" s="99"/>
      <c r="AC68" s="99"/>
      <c r="AG68" s="99"/>
      <c r="AH68" s="85">
        <f>+AH63</f>
        <v>0</v>
      </c>
      <c r="AJ68" s="200"/>
    </row>
    <row r="69" spans="1:36" s="12" customFormat="1" ht="15" customHeight="1" x14ac:dyDescent="0.2">
      <c r="A69" s="53"/>
      <c r="B69" s="53"/>
      <c r="G69" s="86"/>
      <c r="J69" s="99"/>
      <c r="M69" s="99"/>
      <c r="P69" s="99"/>
      <c r="S69" s="180"/>
      <c r="V69" s="99"/>
      <c r="AC69" s="159"/>
      <c r="AD69" s="115"/>
      <c r="AG69" s="99"/>
      <c r="AH69" s="159">
        <f>+AH68-AH67</f>
        <v>-200000</v>
      </c>
      <c r="AJ69" s="200"/>
    </row>
    <row r="70" spans="1:36" s="12" customFormat="1" ht="15" customHeight="1" x14ac:dyDescent="0.2">
      <c r="A70" s="53"/>
      <c r="B70" s="53"/>
      <c r="G70" s="86"/>
      <c r="J70" s="99"/>
      <c r="M70" s="99"/>
      <c r="P70" s="99"/>
      <c r="S70" s="180"/>
      <c r="V70" s="99"/>
      <c r="AC70" s="159"/>
      <c r="AD70" s="115"/>
      <c r="AG70" s="99"/>
      <c r="AH70" s="159"/>
      <c r="AJ70" s="201"/>
    </row>
    <row r="71" spans="1:36" s="12" customFormat="1" ht="15" customHeight="1" x14ac:dyDescent="0.2">
      <c r="A71" s="53"/>
      <c r="B71" s="53"/>
      <c r="G71" s="86"/>
      <c r="J71" s="99"/>
      <c r="M71" s="99"/>
      <c r="P71" s="99"/>
      <c r="S71" s="180"/>
      <c r="V71" s="99"/>
      <c r="AC71" s="99"/>
      <c r="AD71" s="115"/>
      <c r="AG71" s="99"/>
      <c r="AH71" s="159"/>
    </row>
    <row r="72" spans="1:36" s="12" customFormat="1" ht="15" customHeight="1" x14ac:dyDescent="0.2">
      <c r="A72" s="53"/>
      <c r="B72" s="53"/>
      <c r="G72" s="86"/>
      <c r="J72" s="99"/>
      <c r="M72" s="99"/>
      <c r="P72" s="99"/>
      <c r="S72" s="180"/>
      <c r="T72" s="115"/>
      <c r="V72" s="99"/>
      <c r="AC72" s="324"/>
      <c r="AG72" s="99"/>
      <c r="AH72" s="159"/>
    </row>
    <row r="73" spans="1:36" s="12" customFormat="1" ht="15" customHeight="1" x14ac:dyDescent="0.2">
      <c r="A73" s="53"/>
      <c r="B73" s="53"/>
      <c r="G73" s="86"/>
      <c r="J73" s="99"/>
      <c r="M73" s="99"/>
      <c r="P73" s="99"/>
      <c r="S73" s="180"/>
      <c r="V73" s="99"/>
      <c r="AC73" s="99"/>
      <c r="AG73" s="99"/>
      <c r="AH73" s="159"/>
    </row>
    <row r="74" spans="1:36" s="12" customFormat="1" ht="15" customHeight="1" x14ac:dyDescent="0.2">
      <c r="A74" s="53"/>
      <c r="B74" s="53"/>
      <c r="G74" s="86"/>
      <c r="J74" s="99"/>
      <c r="M74" s="99"/>
      <c r="P74" s="99"/>
      <c r="S74" s="180"/>
      <c r="V74" s="99"/>
      <c r="AC74" s="99"/>
      <c r="AG74" s="99"/>
      <c r="AH74" s="159"/>
    </row>
    <row r="75" spans="1:36" s="12" customFormat="1" ht="15" customHeight="1" x14ac:dyDescent="0.2">
      <c r="A75" s="53"/>
      <c r="B75" s="53"/>
      <c r="G75" s="86"/>
      <c r="J75" s="99"/>
      <c r="M75" s="99"/>
      <c r="P75" s="99"/>
      <c r="S75" s="180"/>
      <c r="V75" s="99"/>
      <c r="AC75" s="99"/>
      <c r="AG75" s="99"/>
      <c r="AH75" s="159"/>
    </row>
    <row r="76" spans="1:36" s="12" customFormat="1" ht="15" customHeight="1" x14ac:dyDescent="0.2">
      <c r="A76" s="53"/>
      <c r="B76" s="53"/>
      <c r="G76" s="86"/>
      <c r="J76" s="99"/>
      <c r="M76" s="99"/>
      <c r="P76" s="99"/>
      <c r="S76" s="180"/>
      <c r="V76" s="99"/>
      <c r="AC76" s="99"/>
      <c r="AG76" s="99"/>
      <c r="AH76" s="159"/>
    </row>
    <row r="77" spans="1:36" s="12" customFormat="1" ht="15" customHeight="1" x14ac:dyDescent="0.2">
      <c r="A77" s="53"/>
      <c r="B77" s="53"/>
      <c r="G77" s="86"/>
      <c r="J77" s="99"/>
      <c r="M77" s="99"/>
      <c r="P77" s="99"/>
      <c r="S77" s="180"/>
      <c r="V77" s="99"/>
      <c r="AC77" s="99"/>
      <c r="AG77" s="99"/>
      <c r="AH77" s="85"/>
    </row>
    <row r="78" spans="1:36" s="12" customFormat="1" ht="15" customHeight="1" x14ac:dyDescent="0.2">
      <c r="A78" s="53"/>
      <c r="B78" s="53"/>
      <c r="J78" s="99"/>
      <c r="M78" s="99"/>
      <c r="P78" s="99"/>
      <c r="S78" s="180"/>
      <c r="V78" s="99"/>
      <c r="AC78" s="99"/>
      <c r="AG78" s="99"/>
    </row>
    <row r="79" spans="1:36" s="12" customFormat="1" ht="15" customHeight="1" x14ac:dyDescent="0.2">
      <c r="A79" s="53"/>
      <c r="B79" s="53"/>
      <c r="J79" s="99"/>
      <c r="M79" s="99"/>
      <c r="P79" s="99"/>
      <c r="S79" s="180"/>
      <c r="V79" s="99"/>
      <c r="AC79" s="99"/>
      <c r="AG79" s="99"/>
    </row>
    <row r="80" spans="1:36" s="12" customFormat="1" ht="15" customHeight="1" x14ac:dyDescent="0.2">
      <c r="A80" s="53"/>
      <c r="B80" s="53"/>
      <c r="J80" s="99"/>
      <c r="M80" s="99"/>
      <c r="P80" s="99"/>
      <c r="S80" s="180"/>
      <c r="V80" s="99"/>
      <c r="AC80" s="99"/>
      <c r="AG80" s="99"/>
    </row>
    <row r="81" spans="1:33" s="12" customFormat="1" ht="15" customHeight="1" x14ac:dyDescent="0.2">
      <c r="A81" s="53"/>
      <c r="B81" s="53"/>
      <c r="J81" s="99"/>
      <c r="M81" s="99"/>
      <c r="P81" s="99"/>
      <c r="S81" s="180"/>
      <c r="V81" s="99"/>
      <c r="AC81" s="99"/>
      <c r="AG81" s="99"/>
    </row>
    <row r="82" spans="1:33" s="12" customFormat="1" ht="15" customHeight="1" x14ac:dyDescent="0.2">
      <c r="A82" s="53"/>
      <c r="B82" s="53"/>
      <c r="J82" s="99"/>
      <c r="M82" s="99"/>
      <c r="P82" s="99"/>
      <c r="S82" s="180"/>
      <c r="V82" s="99"/>
      <c r="AC82" s="99"/>
      <c r="AG82" s="99"/>
    </row>
    <row r="83" spans="1:33" s="12" customFormat="1" ht="15" customHeight="1" x14ac:dyDescent="0.2">
      <c r="A83" s="53"/>
      <c r="B83" s="53"/>
      <c r="J83" s="99"/>
      <c r="M83" s="99"/>
      <c r="P83" s="99"/>
      <c r="S83" s="180"/>
      <c r="V83" s="99"/>
      <c r="AC83" s="99"/>
      <c r="AG83" s="99"/>
    </row>
    <row r="84" spans="1:33" s="12" customFormat="1" ht="15" customHeight="1" x14ac:dyDescent="0.2">
      <c r="A84" s="53"/>
      <c r="B84" s="53"/>
      <c r="J84" s="99"/>
      <c r="M84" s="99"/>
      <c r="P84" s="99"/>
      <c r="S84" s="180"/>
      <c r="V84" s="99"/>
      <c r="AC84" s="99"/>
      <c r="AG84" s="99"/>
    </row>
    <row r="85" spans="1:33" s="12" customFormat="1" ht="15" customHeight="1" x14ac:dyDescent="0.2">
      <c r="A85" s="53"/>
      <c r="B85" s="53"/>
      <c r="J85" s="99"/>
      <c r="M85" s="99"/>
      <c r="P85" s="99"/>
      <c r="S85" s="180"/>
      <c r="V85" s="99"/>
      <c r="AC85" s="99"/>
      <c r="AG85" s="99"/>
    </row>
    <row r="86" spans="1:33" s="12" customFormat="1" ht="15" customHeight="1" x14ac:dyDescent="0.2">
      <c r="A86" s="53"/>
      <c r="B86" s="53"/>
      <c r="J86" s="99"/>
      <c r="M86" s="99"/>
      <c r="P86" s="99"/>
      <c r="S86" s="180"/>
      <c r="V86" s="99"/>
      <c r="AC86" s="99"/>
      <c r="AG86" s="99"/>
    </row>
    <row r="87" spans="1:33" s="12" customFormat="1" ht="15" customHeight="1" x14ac:dyDescent="0.2">
      <c r="A87" s="53"/>
      <c r="B87" s="53"/>
      <c r="J87" s="99"/>
      <c r="M87" s="99"/>
      <c r="P87" s="99"/>
      <c r="S87" s="180"/>
      <c r="V87" s="99"/>
      <c r="AC87" s="99"/>
      <c r="AG87" s="99"/>
    </row>
    <row r="88" spans="1:33" s="12" customFormat="1" ht="15" customHeight="1" x14ac:dyDescent="0.2">
      <c r="A88" s="53"/>
      <c r="B88" s="53"/>
      <c r="J88" s="99"/>
      <c r="M88" s="99"/>
      <c r="P88" s="99"/>
      <c r="S88" s="180"/>
      <c r="V88" s="99"/>
      <c r="AC88" s="99"/>
      <c r="AG88" s="99"/>
    </row>
    <row r="89" spans="1:33" s="12" customFormat="1" ht="15" customHeight="1" x14ac:dyDescent="0.2">
      <c r="A89" s="53"/>
      <c r="B89" s="53"/>
      <c r="J89" s="99"/>
      <c r="M89" s="99"/>
      <c r="P89" s="99"/>
      <c r="S89" s="180"/>
      <c r="V89" s="99"/>
      <c r="AC89" s="99"/>
      <c r="AG89" s="99"/>
    </row>
    <row r="90" spans="1:33" s="12" customFormat="1" ht="15" customHeight="1" x14ac:dyDescent="0.2">
      <c r="A90" s="53"/>
      <c r="B90" s="53"/>
      <c r="J90" s="99"/>
      <c r="M90" s="99"/>
      <c r="P90" s="99"/>
      <c r="S90" s="180"/>
      <c r="V90" s="99"/>
      <c r="AC90" s="99"/>
      <c r="AG90" s="99"/>
    </row>
    <row r="91" spans="1:33" s="12" customFormat="1" ht="15" customHeight="1" x14ac:dyDescent="0.2">
      <c r="A91" s="53"/>
      <c r="B91" s="53"/>
      <c r="J91" s="99"/>
      <c r="M91" s="99"/>
      <c r="P91" s="99"/>
      <c r="S91" s="180"/>
      <c r="V91" s="99"/>
      <c r="AC91" s="99"/>
      <c r="AG91" s="99"/>
    </row>
    <row r="92" spans="1:33" s="12" customFormat="1" ht="15" customHeight="1" x14ac:dyDescent="0.2">
      <c r="J92" s="99"/>
      <c r="M92" s="99"/>
      <c r="P92" s="99"/>
      <c r="S92" s="180"/>
      <c r="V92" s="99"/>
      <c r="AC92" s="99"/>
      <c r="AG92" s="99"/>
    </row>
    <row r="93" spans="1:33" s="12" customFormat="1" ht="15" customHeight="1" x14ac:dyDescent="0.2">
      <c r="J93" s="99"/>
      <c r="M93" s="99"/>
      <c r="P93" s="99"/>
      <c r="S93" s="180"/>
      <c r="V93" s="99"/>
      <c r="AC93" s="99"/>
      <c r="AG93" s="99"/>
    </row>
    <row r="94" spans="1:33" s="12" customFormat="1" ht="15" customHeight="1" x14ac:dyDescent="0.2">
      <c r="J94" s="99"/>
      <c r="M94" s="99"/>
      <c r="P94" s="99"/>
      <c r="S94" s="180"/>
      <c r="V94" s="99"/>
      <c r="AC94" s="99"/>
      <c r="AG94" s="99"/>
    </row>
    <row r="95" spans="1:33" s="12" customFormat="1" ht="15" customHeight="1" x14ac:dyDescent="0.2">
      <c r="J95" s="99"/>
      <c r="M95" s="99"/>
      <c r="P95" s="99"/>
      <c r="S95" s="180"/>
      <c r="V95" s="99"/>
      <c r="AC95" s="99"/>
      <c r="AG95" s="99"/>
    </row>
    <row r="96" spans="1:33" s="12" customFormat="1" ht="15" customHeight="1" x14ac:dyDescent="0.2">
      <c r="J96" s="99"/>
      <c r="M96" s="99"/>
      <c r="P96" s="99"/>
      <c r="S96" s="180"/>
      <c r="V96" s="99"/>
      <c r="AC96" s="99"/>
      <c r="AG96" s="99"/>
    </row>
    <row r="97" spans="10:33" s="12" customFormat="1" ht="15" customHeight="1" x14ac:dyDescent="0.2">
      <c r="J97" s="99"/>
      <c r="M97" s="99"/>
      <c r="P97" s="99"/>
      <c r="S97" s="180"/>
      <c r="V97" s="99"/>
      <c r="AC97" s="99"/>
      <c r="AG97" s="99"/>
    </row>
    <row r="98" spans="10:33" s="12" customFormat="1" ht="15" customHeight="1" x14ac:dyDescent="0.2">
      <c r="J98" s="99"/>
      <c r="M98" s="99"/>
      <c r="P98" s="99"/>
      <c r="S98" s="180"/>
      <c r="V98" s="99"/>
      <c r="AC98" s="99"/>
      <c r="AG98" s="99"/>
    </row>
    <row r="99" spans="10:33" s="12" customFormat="1" ht="15" customHeight="1" x14ac:dyDescent="0.2">
      <c r="J99" s="99"/>
      <c r="M99" s="99"/>
      <c r="P99" s="99"/>
      <c r="S99" s="180"/>
      <c r="V99" s="99"/>
      <c r="AC99" s="99"/>
      <c r="AG99" s="99"/>
    </row>
    <row r="100" spans="10:33" s="12" customFormat="1" ht="15" customHeight="1" x14ac:dyDescent="0.2">
      <c r="J100" s="99"/>
      <c r="M100" s="99"/>
      <c r="P100" s="99"/>
      <c r="S100" s="180"/>
      <c r="V100" s="99"/>
      <c r="AC100" s="99"/>
      <c r="AG100" s="99"/>
    </row>
    <row r="101" spans="10:33" s="12" customFormat="1" ht="15" customHeight="1" x14ac:dyDescent="0.2">
      <c r="J101" s="99"/>
      <c r="M101" s="99"/>
      <c r="P101" s="99"/>
      <c r="S101" s="180"/>
      <c r="V101" s="99"/>
      <c r="AC101" s="99"/>
      <c r="AG101" s="99"/>
    </row>
  </sheetData>
  <mergeCells count="23">
    <mergeCell ref="I10:I11"/>
    <mergeCell ref="AG9:AH9"/>
    <mergeCell ref="Z9:AA9"/>
    <mergeCell ref="F3:N3"/>
    <mergeCell ref="F4:N4"/>
    <mergeCell ref="F5:G5"/>
    <mergeCell ref="J8:AE8"/>
    <mergeCell ref="J9:K9"/>
    <mergeCell ref="M9:N9"/>
    <mergeCell ref="P9:Q9"/>
    <mergeCell ref="S9:T9"/>
    <mergeCell ref="V9:W9"/>
    <mergeCell ref="AC9:AD9"/>
    <mergeCell ref="Q5:AB5"/>
    <mergeCell ref="AG51:AH51"/>
    <mergeCell ref="C40:F40"/>
    <mergeCell ref="W51:X51"/>
    <mergeCell ref="AC51:AD51"/>
    <mergeCell ref="Z51:AA51"/>
    <mergeCell ref="J51:K51"/>
    <mergeCell ref="M51:N51"/>
    <mergeCell ref="P51:Q51"/>
    <mergeCell ref="S51:T51"/>
  </mergeCells>
  <pageMargins left="0.25" right="0.25" top="0" bottom="0.75" header="0.3" footer="0"/>
  <pageSetup paperSize="5" scale="41" fitToHeight="0" orientation="landscape" r:id="rId1"/>
  <headerFooter>
    <oddHeader xml:space="preserve">&amp;R&amp;"Arial,Bold"&amp;12Exhibit H-1
&amp;"Arial,Regular"&amp;10
</oddHead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N57"/>
  <sheetViews>
    <sheetView view="pageBreakPreview" zoomScale="112" zoomScaleNormal="100" zoomScaleSheetLayoutView="112" workbookViewId="0">
      <selection activeCell="J24" sqref="J24"/>
    </sheetView>
  </sheetViews>
  <sheetFormatPr defaultColWidth="9.140625" defaultRowHeight="15.75" x14ac:dyDescent="0.25"/>
  <cols>
    <col min="1" max="1" width="46" style="143" customWidth="1"/>
    <col min="2" max="2" width="28" style="143" customWidth="1"/>
    <col min="3" max="3" width="25.5703125" style="143" bestFit="1" customWidth="1"/>
    <col min="4" max="4" width="16.42578125" style="143" customWidth="1"/>
    <col min="5" max="5" width="15.28515625" style="143" bestFit="1" customWidth="1"/>
    <col min="6" max="6" width="16.28515625" style="143" bestFit="1" customWidth="1"/>
    <col min="7" max="8" width="16.140625" style="143" customWidth="1"/>
    <col min="9" max="9" width="20.85546875" style="143" customWidth="1"/>
    <col min="10" max="10" width="18.140625" style="143" customWidth="1"/>
    <col min="11" max="12" width="14.28515625" style="1" bestFit="1" customWidth="1"/>
    <col min="13" max="13" width="12.85546875" style="1" bestFit="1" customWidth="1"/>
    <col min="14" max="14" width="9.140625" style="1"/>
    <col min="15" max="15" width="13.5703125" style="1" bestFit="1" customWidth="1"/>
    <col min="16" max="16384" width="9.140625" style="1"/>
  </cols>
  <sheetData>
    <row r="1" spans="1:14" ht="15" customHeight="1" x14ac:dyDescent="0.2">
      <c r="A1" s="174"/>
      <c r="B1" s="295" t="s">
        <v>2</v>
      </c>
      <c r="C1" s="385" t="s">
        <v>151</v>
      </c>
      <c r="D1" s="385"/>
      <c r="E1" s="385"/>
      <c r="F1" s="385"/>
      <c r="G1" s="385"/>
      <c r="H1" s="385"/>
      <c r="I1" s="385"/>
      <c r="J1" s="385"/>
    </row>
    <row r="2" spans="1:14" s="3" customFormat="1" ht="15" customHeight="1" x14ac:dyDescent="0.2">
      <c r="A2" s="292"/>
      <c r="B2" s="295" t="s">
        <v>3</v>
      </c>
      <c r="C2" s="386" t="s">
        <v>198</v>
      </c>
      <c r="D2" s="386"/>
      <c r="E2" s="386"/>
      <c r="F2" s="386"/>
      <c r="G2" s="386"/>
      <c r="H2" s="386"/>
      <c r="I2" s="386"/>
      <c r="J2" s="386"/>
    </row>
    <row r="3" spans="1:14" s="3" customFormat="1" ht="15" customHeight="1" x14ac:dyDescent="0.2">
      <c r="A3" s="294"/>
      <c r="B3" s="295" t="s">
        <v>208</v>
      </c>
      <c r="C3" s="387" t="s">
        <v>214</v>
      </c>
      <c r="D3" s="388"/>
      <c r="E3" s="388"/>
      <c r="F3" s="388"/>
      <c r="G3" s="388"/>
      <c r="H3" s="388"/>
      <c r="I3" s="388"/>
      <c r="J3" s="388"/>
    </row>
    <row r="4" spans="1:14" s="3" customFormat="1" ht="30.6" customHeight="1" x14ac:dyDescent="0.25">
      <c r="A4" s="217" t="s">
        <v>218</v>
      </c>
      <c r="B4" s="293" t="s">
        <v>6</v>
      </c>
      <c r="C4" s="127" t="s">
        <v>155</v>
      </c>
      <c r="D4" s="127" t="s">
        <v>156</v>
      </c>
      <c r="E4" s="128" t="s">
        <v>177</v>
      </c>
      <c r="F4" s="127" t="s">
        <v>169</v>
      </c>
      <c r="G4" s="152" t="s">
        <v>167</v>
      </c>
      <c r="H4" s="152" t="s">
        <v>215</v>
      </c>
      <c r="I4" s="399" t="s">
        <v>168</v>
      </c>
      <c r="J4" s="399" t="s">
        <v>176</v>
      </c>
    </row>
    <row r="5" spans="1:14" s="14" customFormat="1" x14ac:dyDescent="0.25">
      <c r="A5" s="284" t="s">
        <v>219</v>
      </c>
      <c r="B5" s="144" t="s">
        <v>220</v>
      </c>
      <c r="C5" s="129">
        <v>1</v>
      </c>
      <c r="D5" s="130">
        <v>1</v>
      </c>
      <c r="E5" s="286">
        <v>0</v>
      </c>
      <c r="F5" s="291">
        <v>30</v>
      </c>
      <c r="G5" s="153">
        <f>+H5/F5</f>
        <v>0</v>
      </c>
      <c r="H5" s="153">
        <f t="shared" ref="H5:H8" si="0">+E5*F5*40*D5</f>
        <v>0</v>
      </c>
      <c r="I5" s="175">
        <f t="shared" ref="I5:I8" si="1">+ROUND(H5*1.3,0)</f>
        <v>0</v>
      </c>
      <c r="J5" s="175">
        <f>+E5*1.3</f>
        <v>0</v>
      </c>
      <c r="K5" s="3"/>
      <c r="L5" s="3"/>
      <c r="M5" s="3"/>
      <c r="N5" s="3"/>
    </row>
    <row r="6" spans="1:14" s="14" customFormat="1" x14ac:dyDescent="0.25">
      <c r="A6" s="338" t="s">
        <v>221</v>
      </c>
      <c r="B6" s="339"/>
      <c r="C6" s="334">
        <v>1</v>
      </c>
      <c r="D6" s="335">
        <v>1</v>
      </c>
      <c r="E6" s="286">
        <v>0</v>
      </c>
      <c r="F6" s="337">
        <v>30</v>
      </c>
      <c r="G6" s="336">
        <f>+H6/F6</f>
        <v>0</v>
      </c>
      <c r="H6" s="336">
        <f t="shared" si="0"/>
        <v>0</v>
      </c>
      <c r="I6" s="175">
        <f t="shared" si="1"/>
        <v>0</v>
      </c>
      <c r="J6" s="175">
        <f>+E6*1.3</f>
        <v>0</v>
      </c>
    </row>
    <row r="7" spans="1:14" s="14" customFormat="1" x14ac:dyDescent="0.25">
      <c r="A7" s="284"/>
      <c r="B7" s="144"/>
      <c r="C7" s="129">
        <v>1</v>
      </c>
      <c r="D7" s="130">
        <v>1</v>
      </c>
      <c r="E7" s="286">
        <v>0</v>
      </c>
      <c r="F7" s="291">
        <v>30</v>
      </c>
      <c r="G7" s="153">
        <f>+H7/F7</f>
        <v>0</v>
      </c>
      <c r="H7" s="153">
        <f t="shared" si="0"/>
        <v>0</v>
      </c>
      <c r="I7" s="175">
        <f t="shared" si="1"/>
        <v>0</v>
      </c>
      <c r="J7" s="175">
        <f>+E7*1.3</f>
        <v>0</v>
      </c>
      <c r="K7" s="3"/>
      <c r="L7" s="3"/>
      <c r="M7" s="3"/>
      <c r="N7" s="3"/>
    </row>
    <row r="8" spans="1:14" s="14" customFormat="1" x14ac:dyDescent="0.25">
      <c r="A8" s="322"/>
      <c r="B8" s="323"/>
      <c r="C8" s="129">
        <v>1</v>
      </c>
      <c r="D8" s="285">
        <v>1</v>
      </c>
      <c r="E8" s="286">
        <v>0</v>
      </c>
      <c r="F8" s="291">
        <v>30</v>
      </c>
      <c r="G8" s="153">
        <f t="shared" ref="G8" si="2">+H8/F8</f>
        <v>0</v>
      </c>
      <c r="H8" s="153">
        <f t="shared" si="0"/>
        <v>0</v>
      </c>
      <c r="I8" s="175">
        <f t="shared" si="1"/>
        <v>0</v>
      </c>
      <c r="J8" s="175">
        <f t="shared" ref="J8" si="3">+E8*1.3</f>
        <v>0</v>
      </c>
      <c r="K8" s="3"/>
      <c r="L8" s="3"/>
      <c r="M8" s="3"/>
      <c r="N8" s="3"/>
    </row>
    <row r="9" spans="1:14" s="12" customFormat="1" ht="15" customHeight="1" thickBot="1" x14ac:dyDescent="0.3">
      <c r="A9" s="212"/>
      <c r="B9" s="213"/>
      <c r="C9" s="145"/>
      <c r="D9" s="214"/>
      <c r="E9" s="214"/>
      <c r="F9" s="214"/>
      <c r="G9" s="215"/>
      <c r="H9" s="215"/>
      <c r="I9" s="216"/>
      <c r="J9" s="216"/>
      <c r="K9" s="3"/>
      <c r="L9" s="3"/>
      <c r="M9" s="3"/>
      <c r="N9" s="3"/>
    </row>
    <row r="10" spans="1:14" s="246" customFormat="1" ht="22.5" customHeight="1" thickBot="1" x14ac:dyDescent="0.3">
      <c r="A10" s="383" t="s">
        <v>170</v>
      </c>
      <c r="B10" s="384"/>
      <c r="C10" s="244">
        <f>+SUM(C5:C8)</f>
        <v>4</v>
      </c>
      <c r="D10" s="245" t="s">
        <v>155</v>
      </c>
      <c r="E10" s="389" t="s">
        <v>207</v>
      </c>
      <c r="F10" s="389"/>
      <c r="G10" s="389"/>
      <c r="H10" s="390"/>
      <c r="I10" s="297">
        <f>+SUM(I5:I8)</f>
        <v>0</v>
      </c>
      <c r="J10" s="296"/>
      <c r="K10" s="3"/>
      <c r="L10" s="3"/>
      <c r="M10" s="3"/>
      <c r="N10" s="3"/>
    </row>
    <row r="11" spans="1:14" s="246" customFormat="1" ht="22.5" customHeight="1" thickTop="1" thickBot="1" x14ac:dyDescent="0.3">
      <c r="A11" s="298"/>
      <c r="B11" s="299"/>
      <c r="C11" s="300"/>
      <c r="D11" s="301"/>
      <c r="E11" s="302"/>
      <c r="F11" s="302"/>
      <c r="G11" s="302"/>
      <c r="H11" s="302"/>
      <c r="I11" s="303"/>
      <c r="J11" s="304"/>
      <c r="K11" s="3"/>
      <c r="L11" s="3"/>
      <c r="M11" s="3"/>
      <c r="N11" s="3"/>
    </row>
    <row r="12" spans="1:14" s="12" customFormat="1" ht="15" customHeight="1" thickBot="1" x14ac:dyDescent="0.3">
      <c r="A12" s="353" t="s">
        <v>157</v>
      </c>
      <c r="B12" s="354"/>
      <c r="C12" s="354"/>
      <c r="D12" s="354"/>
      <c r="E12" s="354"/>
      <c r="F12" s="354"/>
      <c r="G12" s="354"/>
      <c r="H12" s="354"/>
      <c r="I12" s="354"/>
      <c r="J12" s="355"/>
      <c r="K12" s="3"/>
      <c r="L12" s="3"/>
      <c r="M12" s="3"/>
      <c r="N12" s="3"/>
    </row>
    <row r="13" spans="1:14" s="12" customFormat="1" ht="30" customHeight="1" x14ac:dyDescent="0.2">
      <c r="A13" s="325" t="s">
        <v>200</v>
      </c>
      <c r="B13" s="365" t="s">
        <v>195</v>
      </c>
      <c r="C13" s="365"/>
      <c r="D13" s="365"/>
      <c r="E13" s="365"/>
      <c r="F13" s="326">
        <v>0</v>
      </c>
      <c r="G13" s="327" t="s">
        <v>159</v>
      </c>
      <c r="H13" s="327" t="s">
        <v>209</v>
      </c>
      <c r="I13" s="328">
        <f>+ROUND(F13*12,0)</f>
        <v>0</v>
      </c>
      <c r="J13" s="329"/>
    </row>
    <row r="14" spans="1:14" s="12" customFormat="1" ht="27" customHeight="1" x14ac:dyDescent="0.2">
      <c r="A14" s="330" t="s">
        <v>201</v>
      </c>
      <c r="B14" s="366" t="s">
        <v>196</v>
      </c>
      <c r="C14" s="366"/>
      <c r="D14" s="366"/>
      <c r="E14" s="366"/>
      <c r="F14" s="326">
        <v>0</v>
      </c>
      <c r="G14" s="316" t="s">
        <v>159</v>
      </c>
      <c r="H14" s="327" t="s">
        <v>209</v>
      </c>
      <c r="I14" s="328">
        <f t="shared" ref="I14" si="4">+ROUND(F14*12,0)</f>
        <v>0</v>
      </c>
      <c r="J14" s="274"/>
    </row>
    <row r="15" spans="1:14" s="12" customFormat="1" ht="28.5" customHeight="1" x14ac:dyDescent="0.2">
      <c r="A15" s="330" t="s">
        <v>202</v>
      </c>
      <c r="B15" s="356" t="s">
        <v>204</v>
      </c>
      <c r="C15" s="357"/>
      <c r="D15" s="357"/>
      <c r="E15" s="357"/>
      <c r="F15" s="326">
        <v>0</v>
      </c>
      <c r="G15" s="316" t="s">
        <v>159</v>
      </c>
      <c r="H15" s="327" t="s">
        <v>209</v>
      </c>
      <c r="I15" s="328">
        <f>+ROUND(F15*12,0)</f>
        <v>0</v>
      </c>
      <c r="J15" s="274"/>
    </row>
    <row r="16" spans="1:14" s="12" customFormat="1" ht="19.899999999999999" customHeight="1" x14ac:dyDescent="0.2">
      <c r="A16" s="359" t="s">
        <v>158</v>
      </c>
      <c r="B16" s="366" t="s">
        <v>213</v>
      </c>
      <c r="C16" s="366"/>
      <c r="D16" s="366"/>
      <c r="E16" s="366"/>
      <c r="F16" s="316">
        <v>0</v>
      </c>
      <c r="G16" s="376" t="s">
        <v>159</v>
      </c>
      <c r="H16" s="378" t="s">
        <v>209</v>
      </c>
      <c r="I16" s="373">
        <f>+F16+F17</f>
        <v>0</v>
      </c>
      <c r="J16" s="317"/>
    </row>
    <row r="17" spans="1:13" s="12" customFormat="1" ht="34.5" customHeight="1" x14ac:dyDescent="0.2">
      <c r="A17" s="360"/>
      <c r="B17" s="366"/>
      <c r="C17" s="366"/>
      <c r="D17" s="366"/>
      <c r="E17" s="366"/>
      <c r="F17" s="316">
        <v>0</v>
      </c>
      <c r="G17" s="377"/>
      <c r="H17" s="379"/>
      <c r="I17" s="373"/>
      <c r="J17" s="317"/>
    </row>
    <row r="18" spans="1:13" s="12" customFormat="1" ht="51" hidden="1" customHeight="1" x14ac:dyDescent="0.2">
      <c r="A18" s="360"/>
      <c r="B18" s="366" t="s">
        <v>192</v>
      </c>
      <c r="C18" s="366"/>
      <c r="D18" s="318">
        <v>0</v>
      </c>
      <c r="E18" s="241" t="s">
        <v>159</v>
      </c>
      <c r="F18" s="242">
        <v>9</v>
      </c>
      <c r="G18" s="242"/>
      <c r="H18" s="242"/>
      <c r="I18" s="243">
        <f>+D18*F18</f>
        <v>0</v>
      </c>
      <c r="J18" s="274"/>
    </row>
    <row r="19" spans="1:13" s="12" customFormat="1" ht="26.25" customHeight="1" x14ac:dyDescent="0.2">
      <c r="A19" s="361"/>
      <c r="B19" s="356" t="s">
        <v>206</v>
      </c>
      <c r="C19" s="357"/>
      <c r="D19" s="357"/>
      <c r="E19" s="357"/>
      <c r="F19" s="357"/>
      <c r="G19" s="358"/>
      <c r="H19" s="242"/>
      <c r="I19" s="243">
        <v>0</v>
      </c>
      <c r="J19" s="274"/>
    </row>
    <row r="20" spans="1:13" s="12" customFormat="1" ht="35.450000000000003" customHeight="1" x14ac:dyDescent="0.2">
      <c r="A20" s="331" t="s">
        <v>160</v>
      </c>
      <c r="B20" s="366" t="s">
        <v>222</v>
      </c>
      <c r="C20" s="366"/>
      <c r="D20" s="332">
        <v>0</v>
      </c>
      <c r="E20" s="241" t="s">
        <v>159</v>
      </c>
      <c r="F20" s="333">
        <v>0</v>
      </c>
      <c r="G20" s="242"/>
      <c r="H20" s="242"/>
      <c r="I20" s="243">
        <f>D20*F20</f>
        <v>0</v>
      </c>
      <c r="J20" s="274"/>
    </row>
    <row r="21" spans="1:13" s="12" customFormat="1" ht="28.5" customHeight="1" x14ac:dyDescent="0.2">
      <c r="A21" s="331" t="s">
        <v>223</v>
      </c>
      <c r="B21" s="362" t="s">
        <v>223</v>
      </c>
      <c r="C21" s="363"/>
      <c r="D21" s="363"/>
      <c r="E21" s="363"/>
      <c r="F21" s="363"/>
      <c r="G21" s="363"/>
      <c r="H21" s="364"/>
      <c r="I21" s="243">
        <v>0</v>
      </c>
      <c r="J21" s="274"/>
      <c r="M21" s="159"/>
    </row>
    <row r="22" spans="1:13" s="12" customFormat="1" ht="26.25" customHeight="1" x14ac:dyDescent="0.2">
      <c r="A22" s="331" t="s">
        <v>223</v>
      </c>
      <c r="B22" s="362" t="s">
        <v>223</v>
      </c>
      <c r="C22" s="363"/>
      <c r="D22" s="363"/>
      <c r="E22" s="363"/>
      <c r="F22" s="363"/>
      <c r="G22" s="363"/>
      <c r="H22" s="364"/>
      <c r="I22" s="243">
        <v>0</v>
      </c>
      <c r="J22" s="274"/>
    </row>
    <row r="23" spans="1:13" s="12" customFormat="1" ht="24.75" customHeight="1" x14ac:dyDescent="0.2">
      <c r="A23" s="331" t="s">
        <v>223</v>
      </c>
      <c r="B23" s="362" t="s">
        <v>223</v>
      </c>
      <c r="C23" s="363"/>
      <c r="D23" s="363"/>
      <c r="E23" s="363"/>
      <c r="F23" s="363"/>
      <c r="G23" s="363"/>
      <c r="H23" s="364"/>
      <c r="I23" s="243">
        <v>0</v>
      </c>
      <c r="J23" s="274"/>
    </row>
    <row r="24" spans="1:13" s="12" customFormat="1" ht="40.5" customHeight="1" x14ac:dyDescent="0.2">
      <c r="A24" s="331" t="s">
        <v>223</v>
      </c>
      <c r="B24" s="362" t="s">
        <v>223</v>
      </c>
      <c r="C24" s="363"/>
      <c r="D24" s="363"/>
      <c r="E24" s="363"/>
      <c r="F24" s="363"/>
      <c r="G24" s="363"/>
      <c r="H24" s="364"/>
      <c r="I24" s="265">
        <v>0</v>
      </c>
      <c r="J24" s="274"/>
    </row>
    <row r="25" spans="1:13" s="246" customFormat="1" ht="16.5" customHeight="1" thickBot="1" x14ac:dyDescent="0.25">
      <c r="A25" s="247" t="s">
        <v>193</v>
      </c>
      <c r="B25" s="380" t="s">
        <v>194</v>
      </c>
      <c r="C25" s="381"/>
      <c r="D25" s="381"/>
      <c r="E25" s="381"/>
      <c r="F25" s="381"/>
      <c r="G25" s="381"/>
      <c r="H25" s="382"/>
      <c r="I25" s="248">
        <v>0</v>
      </c>
      <c r="J25" s="273"/>
    </row>
    <row r="26" spans="1:13" s="246" customFormat="1" ht="15" customHeight="1" thickBot="1" x14ac:dyDescent="0.3">
      <c r="A26" s="374" t="s">
        <v>171</v>
      </c>
      <c r="B26" s="375"/>
      <c r="C26" s="375"/>
      <c r="D26" s="375"/>
      <c r="E26" s="375"/>
      <c r="F26" s="319"/>
      <c r="G26" s="319"/>
      <c r="H26" s="319"/>
      <c r="I26" s="320">
        <f>+I10+SUM(I13:I25)</f>
        <v>0</v>
      </c>
      <c r="J26" s="275"/>
    </row>
    <row r="27" spans="1:13" ht="16.5" thickBot="1" x14ac:dyDescent="0.3">
      <c r="A27" s="288"/>
      <c r="B27" s="289"/>
      <c r="C27" s="289"/>
      <c r="D27" s="289"/>
      <c r="E27" s="289"/>
      <c r="F27" s="289"/>
      <c r="G27" s="289"/>
      <c r="H27" s="289"/>
      <c r="I27" s="228"/>
      <c r="J27" s="276"/>
    </row>
    <row r="28" spans="1:13" x14ac:dyDescent="0.25">
      <c r="A28" s="229"/>
      <c r="B28" s="230"/>
      <c r="C28" s="230"/>
      <c r="D28" s="230"/>
      <c r="E28" s="230"/>
      <c r="F28" s="230"/>
      <c r="G28" s="230"/>
      <c r="H28" s="230"/>
      <c r="I28" s="231"/>
      <c r="J28" s="277"/>
    </row>
    <row r="29" spans="1:13" x14ac:dyDescent="0.25">
      <c r="A29" s="367" t="s">
        <v>161</v>
      </c>
      <c r="B29" s="368"/>
      <c r="C29" s="368"/>
      <c r="D29" s="368"/>
      <c r="E29" s="368"/>
      <c r="F29" s="368"/>
      <c r="G29" s="368"/>
      <c r="H29" s="368"/>
      <c r="I29" s="369"/>
      <c r="J29" s="272"/>
    </row>
    <row r="30" spans="1:13" x14ac:dyDescent="0.25">
      <c r="A30" s="221"/>
      <c r="B30" s="222"/>
      <c r="C30" s="222"/>
      <c r="D30" s="222"/>
      <c r="E30" s="222"/>
      <c r="F30" s="222"/>
      <c r="G30" s="222"/>
      <c r="H30" s="222"/>
      <c r="I30" s="223"/>
      <c r="J30" s="278"/>
    </row>
    <row r="31" spans="1:13" x14ac:dyDescent="0.25">
      <c r="A31" s="131" t="s">
        <v>162</v>
      </c>
      <c r="B31" s="132"/>
      <c r="C31" s="132"/>
      <c r="D31" s="132"/>
      <c r="E31" s="132"/>
      <c r="F31" s="132"/>
      <c r="G31" s="132"/>
      <c r="H31" s="132"/>
      <c r="I31" s="133"/>
      <c r="J31" s="279"/>
    </row>
    <row r="32" spans="1:13" ht="57" customHeight="1" x14ac:dyDescent="0.2">
      <c r="A32" s="370" t="s">
        <v>197</v>
      </c>
      <c r="B32" s="371"/>
      <c r="C32" s="371"/>
      <c r="D32" s="371"/>
      <c r="E32" s="371"/>
      <c r="F32" s="371"/>
      <c r="G32" s="371"/>
      <c r="H32" s="371"/>
      <c r="I32" s="372"/>
      <c r="J32" s="280"/>
    </row>
    <row r="33" spans="1:10" x14ac:dyDescent="0.25">
      <c r="A33" s="134" t="s">
        <v>163</v>
      </c>
      <c r="B33" s="132"/>
      <c r="C33" s="135">
        <v>0.1</v>
      </c>
      <c r="D33" s="136"/>
      <c r="E33" s="137">
        <f>+I26</f>
        <v>0</v>
      </c>
      <c r="F33" s="132"/>
      <c r="G33" s="132"/>
      <c r="H33" s="132"/>
      <c r="I33" s="237">
        <f>+ROUNDUP(C33*E33,0)</f>
        <v>0</v>
      </c>
      <c r="J33" s="281"/>
    </row>
    <row r="34" spans="1:10" hidden="1" x14ac:dyDescent="0.25">
      <c r="A34" s="138"/>
      <c r="B34" s="132"/>
      <c r="C34" s="132"/>
      <c r="D34" s="132"/>
      <c r="E34" s="137"/>
      <c r="F34" s="132"/>
      <c r="G34" s="132"/>
      <c r="H34" s="132"/>
      <c r="I34" s="238"/>
      <c r="J34" s="282"/>
    </row>
    <row r="35" spans="1:10" ht="16.5" thickBot="1" x14ac:dyDescent="0.3">
      <c r="A35" s="176" t="s">
        <v>164</v>
      </c>
      <c r="B35" s="139"/>
      <c r="C35" s="139"/>
      <c r="D35" s="139"/>
      <c r="E35" s="139"/>
      <c r="F35" s="139"/>
      <c r="G35" s="139"/>
      <c r="H35" s="139"/>
      <c r="I35" s="239">
        <f>+I33</f>
        <v>0</v>
      </c>
      <c r="J35" s="290"/>
    </row>
    <row r="36" spans="1:10" ht="16.5" hidden="1" thickBot="1" x14ac:dyDescent="0.3">
      <c r="A36" s="140"/>
      <c r="B36" s="141"/>
      <c r="C36" s="141"/>
      <c r="D36" s="141"/>
      <c r="E36" s="141"/>
      <c r="F36" s="141"/>
      <c r="G36" s="141"/>
      <c r="H36" s="141"/>
      <c r="I36" s="142"/>
      <c r="J36" s="279"/>
    </row>
    <row r="37" spans="1:10" hidden="1" x14ac:dyDescent="0.25">
      <c r="A37" s="138"/>
      <c r="B37" s="132"/>
      <c r="C37" s="132"/>
      <c r="D37" s="132"/>
      <c r="E37" s="132"/>
      <c r="F37" s="132"/>
      <c r="G37" s="132"/>
      <c r="H37" s="132"/>
      <c r="I37" s="133"/>
      <c r="J37" s="279"/>
    </row>
    <row r="38" spans="1:10" ht="19.5" thickBot="1" x14ac:dyDescent="0.35">
      <c r="A38" s="176" t="s">
        <v>165</v>
      </c>
      <c r="B38" s="224"/>
      <c r="C38" s="225"/>
      <c r="D38" s="224"/>
      <c r="E38" s="224"/>
      <c r="F38" s="226"/>
      <c r="G38" s="226"/>
      <c r="H38" s="226"/>
      <c r="I38" s="227">
        <f>+I26+I35</f>
        <v>0</v>
      </c>
      <c r="J38" s="283"/>
    </row>
    <row r="41" spans="1:10" x14ac:dyDescent="0.25">
      <c r="E41" s="173"/>
      <c r="I41" s="173"/>
    </row>
    <row r="43" spans="1:10" x14ac:dyDescent="0.25">
      <c r="I43" s="287"/>
    </row>
    <row r="44" spans="1:10" x14ac:dyDescent="0.25">
      <c r="I44" s="173"/>
      <c r="J44" s="173"/>
    </row>
    <row r="45" spans="1:10" ht="15" x14ac:dyDescent="0.2">
      <c r="A45" s="1"/>
      <c r="B45" s="1"/>
      <c r="C45" s="1"/>
      <c r="D45" s="1"/>
      <c r="E45" s="1"/>
      <c r="F45" s="1"/>
      <c r="G45" s="1"/>
      <c r="H45" s="1"/>
      <c r="I45" s="1"/>
      <c r="J45" s="1"/>
    </row>
    <row r="46" spans="1:10" ht="15" x14ac:dyDescent="0.2">
      <c r="A46" s="1"/>
      <c r="B46" s="1"/>
      <c r="C46" s="1"/>
      <c r="D46" s="1"/>
      <c r="E46" s="1"/>
      <c r="F46" s="1"/>
      <c r="G46" s="1"/>
      <c r="H46" s="1"/>
      <c r="I46" s="1"/>
      <c r="J46" s="1"/>
    </row>
    <row r="47" spans="1:10" ht="15" x14ac:dyDescent="0.2">
      <c r="A47" s="1"/>
      <c r="B47" s="1"/>
      <c r="C47" s="1"/>
      <c r="D47" s="1"/>
      <c r="E47" s="1"/>
      <c r="F47" s="1"/>
      <c r="G47" s="1"/>
      <c r="H47" s="1"/>
      <c r="I47" s="1"/>
      <c r="J47" s="1"/>
    </row>
    <row r="48" spans="1:10" ht="15" x14ac:dyDescent="0.2">
      <c r="A48" s="1"/>
      <c r="B48" s="1"/>
      <c r="C48" s="1"/>
      <c r="D48" s="1"/>
      <c r="E48" s="1"/>
      <c r="F48" s="1"/>
      <c r="G48" s="1"/>
      <c r="H48" s="1"/>
      <c r="I48" s="1"/>
      <c r="J48" s="1"/>
    </row>
    <row r="49" spans="1:10" ht="15" x14ac:dyDescent="0.2">
      <c r="A49" s="1"/>
      <c r="B49" s="1"/>
      <c r="C49" s="1"/>
      <c r="D49" s="1"/>
      <c r="E49" s="1"/>
      <c r="F49" s="1"/>
      <c r="G49" s="1"/>
      <c r="H49" s="1"/>
      <c r="I49" s="1"/>
      <c r="J49" s="1"/>
    </row>
    <row r="50" spans="1:10" ht="15" x14ac:dyDescent="0.2">
      <c r="A50" s="1"/>
      <c r="B50" s="1"/>
      <c r="C50" s="1"/>
      <c r="D50" s="1"/>
      <c r="E50" s="1"/>
      <c r="F50" s="1"/>
      <c r="G50" s="1"/>
      <c r="H50" s="1"/>
      <c r="I50" s="1"/>
      <c r="J50" s="1"/>
    </row>
    <row r="51" spans="1:10" ht="15" x14ac:dyDescent="0.2">
      <c r="A51" s="1"/>
      <c r="B51" s="1"/>
      <c r="C51" s="1"/>
      <c r="D51" s="1"/>
      <c r="E51" s="1"/>
      <c r="F51" s="1"/>
      <c r="G51" s="1"/>
      <c r="H51" s="1"/>
      <c r="I51" s="1"/>
      <c r="J51" s="1"/>
    </row>
    <row r="52" spans="1:10" ht="15" x14ac:dyDescent="0.2">
      <c r="A52" s="1"/>
      <c r="B52" s="1"/>
      <c r="C52" s="1"/>
      <c r="D52" s="1"/>
      <c r="E52" s="1"/>
      <c r="F52" s="1"/>
      <c r="G52" s="1"/>
      <c r="H52" s="1"/>
      <c r="I52" s="1"/>
      <c r="J52" s="1"/>
    </row>
    <row r="53" spans="1:10" ht="15" x14ac:dyDescent="0.2">
      <c r="A53" s="1"/>
      <c r="B53" s="1"/>
      <c r="C53" s="1"/>
      <c r="D53" s="1"/>
      <c r="E53" s="1"/>
      <c r="F53" s="1"/>
      <c r="G53" s="1"/>
      <c r="H53" s="1"/>
      <c r="I53" s="1"/>
      <c r="J53" s="1"/>
    </row>
    <row r="54" spans="1:10" ht="15" x14ac:dyDescent="0.2">
      <c r="A54" s="1"/>
      <c r="B54" s="1"/>
      <c r="C54" s="1"/>
      <c r="D54" s="1"/>
      <c r="E54" s="1"/>
      <c r="F54" s="1"/>
      <c r="G54" s="1"/>
      <c r="H54" s="1"/>
      <c r="I54" s="1"/>
      <c r="J54" s="1"/>
    </row>
    <row r="55" spans="1:10" ht="15" x14ac:dyDescent="0.2">
      <c r="A55" s="1"/>
      <c r="B55" s="1"/>
      <c r="C55" s="1"/>
      <c r="D55" s="1"/>
      <c r="E55" s="1"/>
      <c r="F55" s="1"/>
      <c r="G55" s="1"/>
      <c r="H55" s="1"/>
      <c r="I55" s="1"/>
      <c r="J55" s="1"/>
    </row>
    <row r="56" spans="1:10" ht="15" x14ac:dyDescent="0.2">
      <c r="A56" s="1"/>
      <c r="B56" s="1"/>
      <c r="C56" s="1"/>
      <c r="D56" s="1"/>
      <c r="E56" s="1"/>
      <c r="F56" s="1"/>
      <c r="G56" s="1"/>
      <c r="H56" s="1"/>
      <c r="I56" s="1"/>
      <c r="J56" s="1"/>
    </row>
    <row r="57" spans="1:10" ht="15" x14ac:dyDescent="0.2">
      <c r="A57" s="1"/>
      <c r="B57" s="1"/>
      <c r="C57" s="1"/>
      <c r="D57" s="1"/>
      <c r="E57" s="1"/>
      <c r="F57" s="1"/>
      <c r="G57" s="1"/>
      <c r="H57" s="1"/>
      <c r="I57" s="1"/>
      <c r="J57" s="1"/>
    </row>
  </sheetData>
  <mergeCells count="25">
    <mergeCell ref="A10:B10"/>
    <mergeCell ref="C1:J1"/>
    <mergeCell ref="C2:J2"/>
    <mergeCell ref="C3:J3"/>
    <mergeCell ref="E10:H10"/>
    <mergeCell ref="A29:I29"/>
    <mergeCell ref="A32:I32"/>
    <mergeCell ref="B18:C18"/>
    <mergeCell ref="B20:C20"/>
    <mergeCell ref="B16:E17"/>
    <mergeCell ref="I16:I17"/>
    <mergeCell ref="A26:E26"/>
    <mergeCell ref="G16:G17"/>
    <mergeCell ref="H16:H17"/>
    <mergeCell ref="B23:H23"/>
    <mergeCell ref="B25:H25"/>
    <mergeCell ref="A12:J12"/>
    <mergeCell ref="B19:G19"/>
    <mergeCell ref="A16:A19"/>
    <mergeCell ref="B24:H24"/>
    <mergeCell ref="B21:H21"/>
    <mergeCell ref="B22:H22"/>
    <mergeCell ref="B13:E13"/>
    <mergeCell ref="B14:E14"/>
    <mergeCell ref="B15:E15"/>
  </mergeCells>
  <pageMargins left="0.25" right="0.25" top="0.75" bottom="0.75" header="0.3" footer="0.3"/>
  <pageSetup scale="62" fitToHeight="0"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36"/>
  <sheetViews>
    <sheetView view="pageBreakPreview" zoomScale="96" zoomScaleNormal="91" zoomScaleSheetLayoutView="96" workbookViewId="0">
      <selection activeCell="K5" sqref="K5"/>
    </sheetView>
  </sheetViews>
  <sheetFormatPr defaultColWidth="9.140625" defaultRowHeight="15" x14ac:dyDescent="0.2"/>
  <cols>
    <col min="1" max="1" width="10.85546875" style="1" bestFit="1" customWidth="1"/>
    <col min="2" max="2" width="31.28515625" style="1" customWidth="1"/>
    <col min="3" max="3" width="23" style="1" customWidth="1"/>
    <col min="4" max="4" width="19.5703125" style="1" bestFit="1" customWidth="1"/>
    <col min="5" max="5" width="2.5703125" style="1" customWidth="1"/>
    <col min="6" max="6" width="18.28515625" style="1" customWidth="1"/>
    <col min="7" max="7" width="14.42578125" style="90" customWidth="1"/>
    <col min="8" max="8" width="20.42578125" style="1" customWidth="1"/>
    <col min="9" max="9" width="4" style="1" customWidth="1"/>
    <col min="10" max="10" width="6.42578125" style="90" customWidth="1"/>
    <col min="11" max="11" width="20.85546875" style="1" customWidth="1"/>
    <col min="12" max="12" width="2.42578125" style="1" customWidth="1"/>
    <col min="13" max="13" width="6.28515625" style="90" customWidth="1"/>
    <col min="14" max="14" width="17.85546875" style="1" customWidth="1"/>
    <col min="15" max="15" width="3" style="1" customWidth="1"/>
    <col min="16" max="16" width="6.42578125" style="90" customWidth="1"/>
    <col min="17" max="17" width="17.5703125" style="1" customWidth="1"/>
    <col min="18" max="18" width="8.85546875" style="1" hidden="1" customWidth="1"/>
    <col min="19" max="19" width="7.85546875" style="90" hidden="1" customWidth="1"/>
    <col min="20" max="20" width="18.42578125" style="1" hidden="1" customWidth="1"/>
    <col min="21" max="21" width="2.42578125" style="12" customWidth="1"/>
    <col min="22" max="22" width="6.42578125" style="90" customWidth="1"/>
    <col min="23" max="23" width="16.140625" style="1" customWidth="1"/>
    <col min="24" max="24" width="2.28515625" style="1" customWidth="1"/>
    <col min="25" max="25" width="6.42578125" style="90" customWidth="1"/>
    <col min="26" max="26" width="16.5703125" style="1" customWidth="1"/>
    <col min="27" max="27" width="3" style="1" customWidth="1"/>
    <col min="28" max="28" width="2.42578125" style="1" customWidth="1"/>
    <col min="29" max="29" width="10.5703125" style="99" customWidth="1"/>
    <col min="30" max="30" width="18.28515625" style="12" customWidth="1"/>
    <col min="31" max="16384" width="9.140625" style="1"/>
  </cols>
  <sheetData>
    <row r="1" spans="1:31" ht="15" customHeight="1" x14ac:dyDescent="0.2">
      <c r="B1" s="2" t="s">
        <v>92</v>
      </c>
      <c r="C1" s="2"/>
      <c r="D1" s="2"/>
      <c r="E1" s="2"/>
      <c r="F1" s="2"/>
      <c r="G1" s="101"/>
      <c r="I1" s="2"/>
      <c r="J1" s="101"/>
      <c r="L1" s="2"/>
      <c r="M1" s="101"/>
      <c r="O1" s="2"/>
      <c r="P1" s="101"/>
      <c r="AD1" s="13"/>
    </row>
    <row r="2" spans="1:31" ht="15" customHeight="1" x14ac:dyDescent="0.2">
      <c r="B2" s="2"/>
      <c r="C2" s="2"/>
      <c r="D2" s="2"/>
      <c r="E2" s="2"/>
      <c r="F2" s="2"/>
      <c r="G2" s="101"/>
      <c r="I2" s="2"/>
      <c r="J2" s="101"/>
      <c r="L2" s="2"/>
      <c r="M2" s="442" t="s">
        <v>226</v>
      </c>
      <c r="N2" s="442"/>
      <c r="O2" s="442"/>
      <c r="P2" s="442"/>
      <c r="Q2" s="442"/>
      <c r="R2" s="442"/>
      <c r="S2" s="442"/>
      <c r="T2" s="442"/>
      <c r="U2" s="442"/>
      <c r="V2" s="442"/>
      <c r="W2" s="442"/>
      <c r="AD2" s="13"/>
    </row>
    <row r="3" spans="1:31" ht="15" customHeight="1" x14ac:dyDescent="0.2">
      <c r="B3" s="2" t="s">
        <v>2</v>
      </c>
      <c r="C3" s="346"/>
      <c r="D3" s="347"/>
      <c r="E3" s="347"/>
      <c r="F3" s="347"/>
      <c r="G3" s="347"/>
      <c r="H3" s="347"/>
      <c r="I3" s="347"/>
      <c r="J3" s="347"/>
      <c r="L3" s="2"/>
      <c r="M3" s="442"/>
      <c r="N3" s="442"/>
      <c r="O3" s="442"/>
      <c r="P3" s="442"/>
      <c r="Q3" s="442"/>
      <c r="R3" s="442"/>
      <c r="S3" s="442"/>
      <c r="T3" s="442"/>
      <c r="U3" s="442"/>
      <c r="V3" s="442"/>
      <c r="W3" s="442"/>
    </row>
    <row r="4" spans="1:31" s="3" customFormat="1" ht="15" customHeight="1" x14ac:dyDescent="0.2">
      <c r="B4" s="2" t="s">
        <v>3</v>
      </c>
      <c r="C4" s="346"/>
      <c r="D4" s="347"/>
      <c r="E4" s="347"/>
      <c r="F4" s="347"/>
      <c r="G4" s="347"/>
      <c r="H4" s="347"/>
      <c r="I4" s="347"/>
      <c r="J4" s="347"/>
      <c r="L4" s="2"/>
      <c r="M4" s="101"/>
      <c r="O4" s="2"/>
      <c r="P4" s="101"/>
      <c r="S4" s="91"/>
      <c r="U4" s="14"/>
      <c r="V4" s="91"/>
      <c r="Y4" s="91"/>
      <c r="AC4" s="92"/>
      <c r="AD4" s="14"/>
    </row>
    <row r="5" spans="1:31" s="3" customFormat="1" ht="15" customHeight="1" x14ac:dyDescent="0.2">
      <c r="B5" s="2" t="s">
        <v>4</v>
      </c>
      <c r="C5" s="346" t="s">
        <v>217</v>
      </c>
      <c r="D5" s="346"/>
      <c r="E5" s="16"/>
      <c r="F5" s="16"/>
      <c r="G5" s="111">
        <v>12</v>
      </c>
      <c r="H5" s="15" t="s">
        <v>20</v>
      </c>
      <c r="I5" s="15"/>
      <c r="J5" s="112"/>
      <c r="L5" s="2"/>
      <c r="M5" s="101"/>
      <c r="O5" s="2"/>
      <c r="P5" s="101"/>
      <c r="S5" s="91"/>
      <c r="U5" s="14"/>
      <c r="V5" s="91"/>
      <c r="Y5" s="91"/>
      <c r="AC5" s="92"/>
      <c r="AD5" s="14"/>
    </row>
    <row r="6" spans="1:31" s="14" customFormat="1" ht="15" customHeight="1" x14ac:dyDescent="0.2">
      <c r="B6" s="53"/>
      <c r="C6" s="54"/>
      <c r="D6" s="54"/>
      <c r="E6" s="61"/>
      <c r="F6" s="54"/>
      <c r="G6" s="110"/>
      <c r="H6" s="61"/>
      <c r="I6" s="61"/>
      <c r="J6" s="113"/>
      <c r="L6" s="53"/>
      <c r="M6" s="109"/>
      <c r="O6" s="53"/>
      <c r="P6" s="109"/>
      <c r="S6" s="92"/>
      <c r="V6" s="92"/>
      <c r="Y6" s="92"/>
      <c r="AC6" s="92"/>
    </row>
    <row r="7" spans="1:31" ht="15" customHeight="1" x14ac:dyDescent="0.2">
      <c r="B7" s="2"/>
      <c r="C7" s="2"/>
      <c r="D7" s="2"/>
      <c r="E7" s="2"/>
      <c r="F7" s="2"/>
      <c r="G7" s="101"/>
      <c r="I7" s="2"/>
      <c r="J7" s="101"/>
      <c r="L7" s="2"/>
      <c r="M7" s="101"/>
      <c r="O7" s="2"/>
      <c r="P7" s="101"/>
    </row>
    <row r="8" spans="1:31" s="5" customFormat="1" ht="15" customHeight="1" x14ac:dyDescent="0.2">
      <c r="A8" s="53"/>
      <c r="B8" s="60"/>
      <c r="F8" s="75"/>
      <c r="G8" s="25"/>
      <c r="I8" s="75"/>
      <c r="J8" s="25"/>
      <c r="L8" s="75"/>
      <c r="M8" s="25"/>
      <c r="O8" s="75"/>
      <c r="P8" s="25"/>
      <c r="R8" s="75"/>
      <c r="S8" s="25"/>
      <c r="T8" s="25"/>
      <c r="U8" s="68"/>
      <c r="V8" s="30"/>
      <c r="AB8" s="17"/>
      <c r="AC8" s="99"/>
      <c r="AD8" s="12"/>
    </row>
    <row r="9" spans="1:31" s="5" customFormat="1" ht="33.75" customHeight="1" x14ac:dyDescent="0.2">
      <c r="A9" s="53" t="s">
        <v>175</v>
      </c>
      <c r="B9" s="76" t="s">
        <v>99</v>
      </c>
      <c r="F9" s="75"/>
      <c r="G9" s="341" t="s">
        <v>127</v>
      </c>
      <c r="H9" s="342"/>
      <c r="I9" s="1"/>
      <c r="J9" s="341" t="s">
        <v>114</v>
      </c>
      <c r="K9" s="342"/>
      <c r="L9" s="1"/>
      <c r="M9" s="351" t="s">
        <v>174</v>
      </c>
      <c r="N9" s="352"/>
      <c r="O9" s="1"/>
      <c r="P9" s="351" t="s">
        <v>172</v>
      </c>
      <c r="Q9" s="352"/>
      <c r="R9" s="1"/>
      <c r="S9" s="341" t="s">
        <v>123</v>
      </c>
      <c r="T9" s="342"/>
      <c r="U9" s="1"/>
      <c r="V9" s="341" t="s">
        <v>216</v>
      </c>
      <c r="W9" s="342"/>
      <c r="X9" s="1"/>
      <c r="Y9" s="341" t="s">
        <v>128</v>
      </c>
      <c r="Z9" s="342"/>
      <c r="AA9" s="1"/>
      <c r="AB9" s="126"/>
      <c r="AC9" s="348" t="s">
        <v>1</v>
      </c>
      <c r="AD9" s="348"/>
    </row>
    <row r="10" spans="1:31" s="5" customFormat="1" ht="15" customHeight="1" x14ac:dyDescent="0.2">
      <c r="A10" s="53"/>
      <c r="B10" s="60"/>
      <c r="F10" s="75"/>
      <c r="G10" s="93"/>
      <c r="H10" s="18" t="s">
        <v>18</v>
      </c>
      <c r="I10" s="75"/>
      <c r="J10" s="93"/>
      <c r="K10" s="18" t="s">
        <v>18</v>
      </c>
      <c r="L10" s="75"/>
      <c r="M10" s="93"/>
      <c r="N10" s="18" t="s">
        <v>18</v>
      </c>
      <c r="O10" s="75"/>
      <c r="P10" s="93"/>
      <c r="Q10" s="18" t="s">
        <v>18</v>
      </c>
      <c r="R10" s="75"/>
      <c r="S10" s="93" t="s">
        <v>17</v>
      </c>
      <c r="T10" s="18" t="s">
        <v>18</v>
      </c>
      <c r="U10" s="68"/>
      <c r="V10" s="93"/>
      <c r="W10" s="18" t="s">
        <v>18</v>
      </c>
      <c r="X10" s="1"/>
      <c r="Y10" s="93"/>
      <c r="Z10" s="18" t="s">
        <v>18</v>
      </c>
      <c r="AA10" s="1"/>
      <c r="AB10" s="18"/>
      <c r="AC10" s="105"/>
      <c r="AD10" s="19" t="s">
        <v>18</v>
      </c>
    </row>
    <row r="11" spans="1:31" s="5" customFormat="1" ht="15" customHeight="1" x14ac:dyDescent="0.2">
      <c r="A11" s="53"/>
      <c r="B11" s="77" t="s">
        <v>100</v>
      </c>
      <c r="D11" s="84">
        <f>+'Program Cost'!G49</f>
        <v>0</v>
      </c>
      <c r="F11" s="75"/>
      <c r="G11" s="90"/>
      <c r="H11" s="47">
        <f>+'Program Cost'!K49</f>
        <v>0</v>
      </c>
      <c r="I11" s="75"/>
      <c r="J11" s="90"/>
      <c r="K11" s="47">
        <f>+'Program Cost'!N49</f>
        <v>0</v>
      </c>
      <c r="L11" s="75"/>
      <c r="M11" s="90"/>
      <c r="N11" s="47">
        <f>+'Program Cost'!Q49</f>
        <v>0</v>
      </c>
      <c r="O11" s="75"/>
      <c r="P11" s="90"/>
      <c r="Q11" s="47">
        <f>+'Program Cost'!T49</f>
        <v>0</v>
      </c>
      <c r="R11" s="75"/>
      <c r="S11" s="90">
        <v>1.6E-2</v>
      </c>
      <c r="T11" s="47" t="e">
        <f>SUM(#REF!*S11)</f>
        <v>#REF!</v>
      </c>
      <c r="U11" s="68"/>
      <c r="V11" s="90"/>
      <c r="W11" s="47">
        <f>+'Program Cost'!AA49</f>
        <v>0</v>
      </c>
      <c r="X11" s="1"/>
      <c r="Y11" s="90"/>
      <c r="Z11" s="47">
        <f>+'Program Cost'!AD49</f>
        <v>0</v>
      </c>
      <c r="AA11" s="1"/>
      <c r="AB11" s="1"/>
      <c r="AC11" s="99"/>
      <c r="AD11" s="232">
        <f>+Z11+Q11+N11+K11+H11+W11</f>
        <v>0</v>
      </c>
    </row>
    <row r="12" spans="1:31" s="5" customFormat="1" ht="15" customHeight="1" x14ac:dyDescent="0.2">
      <c r="A12" s="53"/>
      <c r="B12" s="60" t="s">
        <v>101</v>
      </c>
      <c r="F12" s="75"/>
      <c r="G12" s="90"/>
      <c r="H12" s="1"/>
      <c r="I12" s="75"/>
      <c r="J12" s="90"/>
      <c r="K12" s="1"/>
      <c r="L12" s="75"/>
      <c r="M12" s="90"/>
      <c r="N12" s="1"/>
      <c r="O12" s="75"/>
      <c r="P12" s="90"/>
      <c r="Q12" s="1"/>
      <c r="R12" s="75"/>
      <c r="S12" s="90"/>
      <c r="T12" s="1"/>
      <c r="U12" s="68"/>
      <c r="V12" s="90"/>
      <c r="W12" s="1"/>
      <c r="X12" s="1"/>
      <c r="Y12" s="90"/>
      <c r="Z12" s="1"/>
      <c r="AA12" s="1"/>
      <c r="AB12" s="1"/>
      <c r="AC12" s="99"/>
      <c r="AD12" s="233"/>
    </row>
    <row r="13" spans="1:31" s="5" customFormat="1" ht="15" customHeight="1" x14ac:dyDescent="0.2">
      <c r="A13" s="53"/>
      <c r="B13" s="60" t="s">
        <v>107</v>
      </c>
      <c r="F13" s="75"/>
      <c r="G13" s="90"/>
      <c r="H13" s="1"/>
      <c r="I13" s="75"/>
      <c r="J13" s="90"/>
      <c r="K13" s="1"/>
      <c r="L13" s="75"/>
      <c r="M13" s="90"/>
      <c r="N13" s="1"/>
      <c r="O13" s="75"/>
      <c r="P13" s="90"/>
      <c r="Q13" s="1"/>
      <c r="R13" s="75"/>
      <c r="S13" s="90"/>
      <c r="T13" s="1"/>
      <c r="U13" s="68"/>
      <c r="V13" s="90"/>
      <c r="W13" s="1"/>
      <c r="X13" s="1"/>
      <c r="Y13" s="90"/>
      <c r="Z13" s="1"/>
      <c r="AA13" s="1"/>
      <c r="AB13" s="1"/>
      <c r="AC13" s="99"/>
      <c r="AD13" s="233"/>
    </row>
    <row r="14" spans="1:31" s="5" customFormat="1" ht="15" customHeight="1" x14ac:dyDescent="0.2">
      <c r="A14" s="53"/>
      <c r="B14" s="60" t="s">
        <v>105</v>
      </c>
      <c r="F14" s="75"/>
      <c r="G14" s="99"/>
      <c r="H14" s="1"/>
      <c r="I14" s="75"/>
      <c r="J14" s="99"/>
      <c r="K14" s="1"/>
      <c r="L14" s="75"/>
      <c r="M14" s="99"/>
      <c r="N14" s="1"/>
      <c r="O14" s="75"/>
      <c r="P14" s="99"/>
      <c r="Q14" s="1"/>
      <c r="R14" s="75"/>
      <c r="S14" s="90"/>
      <c r="T14" s="1"/>
      <c r="U14" s="68"/>
      <c r="V14" s="99"/>
      <c r="W14" s="1"/>
      <c r="X14" s="1"/>
      <c r="Y14" s="99"/>
      <c r="Z14" s="1"/>
      <c r="AA14" s="1"/>
      <c r="AB14" s="1"/>
      <c r="AC14" s="99"/>
      <c r="AD14" s="233"/>
      <c r="AE14" s="5" t="s">
        <v>140</v>
      </c>
    </row>
    <row r="15" spans="1:31" s="5" customFormat="1" ht="15" customHeight="1" x14ac:dyDescent="0.2">
      <c r="A15" s="53"/>
      <c r="B15" s="60" t="s">
        <v>106</v>
      </c>
      <c r="F15" s="75"/>
      <c r="G15" s="99"/>
      <c r="H15" s="24"/>
      <c r="I15" s="75"/>
      <c r="J15" s="99"/>
      <c r="K15" s="24"/>
      <c r="L15" s="75"/>
      <c r="M15" s="99"/>
      <c r="N15" s="24"/>
      <c r="O15" s="75"/>
      <c r="P15" s="99"/>
      <c r="Q15" s="24"/>
      <c r="R15" s="75"/>
      <c r="S15" s="90"/>
      <c r="T15" s="24"/>
      <c r="U15" s="68"/>
      <c r="V15" s="99"/>
      <c r="W15" s="24"/>
      <c r="Y15" s="99"/>
      <c r="Z15" s="24"/>
      <c r="AB15" s="21"/>
      <c r="AC15" s="99"/>
      <c r="AD15" s="232"/>
    </row>
    <row r="16" spans="1:31" s="5" customFormat="1" ht="15" customHeight="1" x14ac:dyDescent="0.2">
      <c r="A16" s="53"/>
      <c r="B16" s="29" t="s">
        <v>102</v>
      </c>
      <c r="D16" s="84">
        <f>+D11</f>
        <v>0</v>
      </c>
      <c r="F16" s="75"/>
      <c r="G16" s="99"/>
      <c r="H16" s="47">
        <f>+H11</f>
        <v>0</v>
      </c>
      <c r="I16" s="25"/>
      <c r="J16" s="99"/>
      <c r="K16" s="47">
        <f>+K11</f>
        <v>0</v>
      </c>
      <c r="L16" s="25"/>
      <c r="M16" s="99"/>
      <c r="N16" s="47">
        <f>+N11</f>
        <v>0</v>
      </c>
      <c r="O16" s="25"/>
      <c r="P16" s="99"/>
      <c r="Q16" s="47">
        <f>+Q11</f>
        <v>0</v>
      </c>
      <c r="R16" s="25"/>
      <c r="S16" s="90">
        <v>1.6E-2</v>
      </c>
      <c r="T16" s="47">
        <f>SUM(D16*S16)</f>
        <v>0</v>
      </c>
      <c r="U16" s="68"/>
      <c r="V16" s="99"/>
      <c r="W16" s="47">
        <f>+W11</f>
        <v>0</v>
      </c>
      <c r="Y16" s="99"/>
      <c r="Z16" s="47">
        <f>+Z11</f>
        <v>0</v>
      </c>
      <c r="AB16" s="21"/>
      <c r="AC16" s="99"/>
      <c r="AD16" s="232">
        <f>+Z16+Q16+N16+K16+H16+W16</f>
        <v>0</v>
      </c>
    </row>
    <row r="17" spans="1:30" s="5" customFormat="1" ht="15" customHeight="1" x14ac:dyDescent="0.2">
      <c r="A17" s="53"/>
      <c r="B17" s="78"/>
      <c r="F17" s="75"/>
      <c r="G17" s="99"/>
      <c r="H17" s="24"/>
      <c r="I17" s="75"/>
      <c r="J17" s="99"/>
      <c r="K17" s="24"/>
      <c r="L17" s="75"/>
      <c r="M17" s="99"/>
      <c r="N17" s="24"/>
      <c r="O17" s="75"/>
      <c r="P17" s="99"/>
      <c r="Q17" s="24"/>
      <c r="R17" s="75"/>
      <c r="S17" s="90"/>
      <c r="T17" s="24"/>
      <c r="U17" s="68"/>
      <c r="V17" s="99"/>
      <c r="W17" s="24"/>
      <c r="Y17" s="99"/>
      <c r="Z17" s="24"/>
      <c r="AB17" s="21"/>
      <c r="AC17" s="99"/>
      <c r="AD17" s="232"/>
    </row>
    <row r="18" spans="1:30" s="5" customFormat="1" ht="15" customHeight="1" x14ac:dyDescent="0.2">
      <c r="A18" s="53"/>
      <c r="B18" s="29" t="s">
        <v>103</v>
      </c>
      <c r="D18" s="220">
        <v>0.1</v>
      </c>
      <c r="F18" s="75"/>
      <c r="G18" s="99"/>
      <c r="H18" s="24"/>
      <c r="I18" s="79"/>
      <c r="J18" s="99"/>
      <c r="K18" s="24"/>
      <c r="L18" s="79"/>
      <c r="M18" s="99"/>
      <c r="N18" s="24"/>
      <c r="O18" s="79"/>
      <c r="P18" s="99"/>
      <c r="Q18" s="24"/>
      <c r="R18" s="79"/>
      <c r="S18" s="90"/>
      <c r="T18" s="24"/>
      <c r="U18" s="79"/>
      <c r="V18" s="99"/>
      <c r="W18" s="24"/>
      <c r="Y18" s="99"/>
      <c r="Z18" s="24"/>
      <c r="AB18" s="21"/>
      <c r="AC18" s="99"/>
      <c r="AD18" s="232"/>
    </row>
    <row r="19" spans="1:30" s="5" customFormat="1" ht="15" customHeight="1" x14ac:dyDescent="0.2">
      <c r="A19" s="53"/>
      <c r="B19" s="78"/>
      <c r="D19" s="17"/>
      <c r="F19" s="75"/>
      <c r="G19" s="99"/>
      <c r="H19" s="24"/>
      <c r="I19" s="75"/>
      <c r="J19" s="99"/>
      <c r="K19" s="24"/>
      <c r="L19" s="75"/>
      <c r="M19" s="99"/>
      <c r="N19" s="24"/>
      <c r="O19" s="75"/>
      <c r="P19" s="99"/>
      <c r="Q19" s="24"/>
      <c r="R19" s="75"/>
      <c r="S19" s="90"/>
      <c r="T19" s="24"/>
      <c r="U19" s="68"/>
      <c r="V19" s="99"/>
      <c r="W19" s="24"/>
      <c r="Y19" s="99"/>
      <c r="Z19" s="24"/>
      <c r="AB19" s="21"/>
      <c r="AC19" s="99"/>
      <c r="AD19" s="232"/>
    </row>
    <row r="20" spans="1:30" s="5" customFormat="1" ht="15" customHeight="1" x14ac:dyDescent="0.2">
      <c r="A20" s="53">
        <v>5780</v>
      </c>
      <c r="B20" s="60" t="s">
        <v>104</v>
      </c>
      <c r="D20" s="81">
        <f>+ROUNDUP(D16*D18,0)</f>
        <v>0</v>
      </c>
      <c r="F20" s="75"/>
      <c r="G20" s="99"/>
      <c r="H20" s="47">
        <f>+ROUND(H16*$D$18,0)</f>
        <v>0</v>
      </c>
      <c r="I20" s="81"/>
      <c r="J20" s="99"/>
      <c r="K20" s="47">
        <f>+ROUND(K16*$D$18,0)</f>
        <v>0</v>
      </c>
      <c r="L20" s="81"/>
      <c r="M20" s="99"/>
      <c r="N20" s="47">
        <f>+ROUND(N16*$D$18,0)</f>
        <v>0</v>
      </c>
      <c r="O20" s="81"/>
      <c r="P20" s="99"/>
      <c r="Q20" s="47">
        <f>+ROUND(Q16*$D$18,0)</f>
        <v>0</v>
      </c>
      <c r="R20" s="81"/>
      <c r="S20" s="90">
        <v>1.6E-2</v>
      </c>
      <c r="T20" s="47">
        <f>SUM(D20*S20)</f>
        <v>0</v>
      </c>
      <c r="U20" s="81"/>
      <c r="V20" s="99"/>
      <c r="W20" s="47">
        <f>+ROUND(W16*$D$18,0)</f>
        <v>0</v>
      </c>
      <c r="Y20" s="99"/>
      <c r="Z20" s="47">
        <f>+ROUNDDOWN(Z16*$D$18,0)</f>
        <v>0</v>
      </c>
      <c r="AB20" s="21"/>
      <c r="AC20" s="99"/>
      <c r="AD20" s="232">
        <f>+Z20+Q20+N20+K20+H20+W20</f>
        <v>0</v>
      </c>
    </row>
    <row r="21" spans="1:30" ht="15" customHeight="1" thickBot="1" x14ac:dyDescent="0.25">
      <c r="A21" s="53"/>
      <c r="F21" s="44"/>
      <c r="G21" s="236"/>
      <c r="H21" s="25">
        <f>ROUND(+$E21*G21,0)</f>
        <v>0</v>
      </c>
      <c r="I21" s="44"/>
      <c r="J21" s="236"/>
      <c r="K21" s="25">
        <f>ROUND(+$E21*J21,0)</f>
        <v>0</v>
      </c>
      <c r="L21" s="44"/>
      <c r="M21" s="236"/>
      <c r="N21" s="25">
        <f>ROUND(+$E21*M21,0)</f>
        <v>0</v>
      </c>
      <c r="O21" s="44"/>
      <c r="P21" s="236"/>
      <c r="Q21" s="25">
        <f>ROUND(+$E21*P21,0)</f>
        <v>0</v>
      </c>
      <c r="R21" s="44"/>
      <c r="S21" s="96"/>
      <c r="T21" s="25">
        <f>ROUND(+$E21*S21,0)</f>
        <v>0</v>
      </c>
      <c r="U21" s="45"/>
      <c r="V21" s="236"/>
      <c r="W21" s="25">
        <f>ROUND(+$E21*V21,0)</f>
        <v>0</v>
      </c>
      <c r="X21" s="5"/>
      <c r="Y21" s="236"/>
      <c r="Z21" s="25">
        <f>ROUND(+$E21*Y21,0)</f>
        <v>0</v>
      </c>
      <c r="AA21" s="5"/>
      <c r="AB21" s="25"/>
      <c r="AC21" s="104"/>
      <c r="AD21" s="234"/>
    </row>
    <row r="22" spans="1:30" s="2" customFormat="1" ht="15" customHeight="1" thickBot="1" x14ac:dyDescent="0.25">
      <c r="A22" s="53"/>
      <c r="B22" s="163" t="s">
        <v>93</v>
      </c>
      <c r="C22" s="164"/>
      <c r="D22" s="164"/>
      <c r="E22" s="164"/>
      <c r="F22" s="165"/>
      <c r="G22" s="166"/>
      <c r="H22" s="167">
        <f>+H20</f>
        <v>0</v>
      </c>
      <c r="I22" s="168"/>
      <c r="J22" s="166"/>
      <c r="K22" s="167">
        <f>+K20</f>
        <v>0</v>
      </c>
      <c r="L22" s="168"/>
      <c r="M22" s="166"/>
      <c r="N22" s="167">
        <f>+N20</f>
        <v>0</v>
      </c>
      <c r="O22" s="168"/>
      <c r="P22" s="166"/>
      <c r="Q22" s="167">
        <f>+Q20</f>
        <v>0</v>
      </c>
      <c r="R22" s="168"/>
      <c r="S22" s="166">
        <f>SUM(S15:S20)</f>
        <v>3.2000000000000001E-2</v>
      </c>
      <c r="T22" s="167">
        <f>SUM(T15:T21)</f>
        <v>0</v>
      </c>
      <c r="U22" s="169"/>
      <c r="V22" s="166"/>
      <c r="W22" s="167">
        <f>+W20</f>
        <v>0</v>
      </c>
      <c r="X22" s="170"/>
      <c r="Y22" s="166"/>
      <c r="Z22" s="167">
        <f>+Z20</f>
        <v>0</v>
      </c>
      <c r="AA22" s="170"/>
      <c r="AB22" s="167"/>
      <c r="AC22" s="171"/>
      <c r="AD22" s="235">
        <f>+AD20</f>
        <v>0</v>
      </c>
    </row>
    <row r="23" spans="1:30" ht="15" customHeight="1" x14ac:dyDescent="0.2">
      <c r="A23" s="53"/>
      <c r="F23" s="51"/>
      <c r="G23" s="87"/>
      <c r="H23" s="118"/>
      <c r="J23" s="87"/>
      <c r="K23" s="118"/>
      <c r="M23" s="87"/>
      <c r="N23" s="118"/>
      <c r="P23" s="87"/>
      <c r="Q23" s="118"/>
      <c r="S23" s="87"/>
      <c r="T23" s="118"/>
      <c r="V23" s="87"/>
      <c r="W23" s="118"/>
      <c r="X23" s="5"/>
      <c r="Y23" s="87"/>
      <c r="Z23" s="118"/>
      <c r="AA23" s="5"/>
      <c r="AB23" s="25"/>
      <c r="AC23" s="104"/>
      <c r="AD23" s="30"/>
    </row>
    <row r="24" spans="1:30" x14ac:dyDescent="0.2">
      <c r="G24" s="99"/>
      <c r="H24" s="12"/>
      <c r="J24" s="99"/>
      <c r="K24" s="12"/>
      <c r="M24" s="99"/>
      <c r="N24" s="12"/>
      <c r="P24" s="99"/>
      <c r="Q24" s="12"/>
      <c r="S24" s="99"/>
      <c r="T24" s="12"/>
      <c r="V24" s="99"/>
      <c r="W24" s="12"/>
      <c r="X24" s="12"/>
      <c r="Y24" s="99"/>
      <c r="Z24" s="12"/>
      <c r="AA24" s="12"/>
      <c r="AB24" s="12"/>
    </row>
    <row r="25" spans="1:30" x14ac:dyDescent="0.2">
      <c r="G25" s="99"/>
      <c r="H25" s="12"/>
      <c r="J25" s="99"/>
      <c r="K25" s="12"/>
      <c r="M25" s="99"/>
      <c r="N25" s="12"/>
      <c r="P25" s="99"/>
      <c r="Q25" s="12"/>
      <c r="S25" s="99"/>
      <c r="T25" s="12"/>
      <c r="V25" s="99"/>
      <c r="W25" s="12"/>
      <c r="X25" s="12"/>
      <c r="Y25" s="99"/>
      <c r="Z25" s="12"/>
      <c r="AA25" s="12"/>
      <c r="AB25" s="12"/>
    </row>
    <row r="26" spans="1:30" x14ac:dyDescent="0.2">
      <c r="G26" s="99"/>
      <c r="H26" s="12"/>
      <c r="J26" s="99"/>
      <c r="K26" s="12"/>
      <c r="M26" s="99"/>
      <c r="N26" s="12"/>
      <c r="P26" s="99"/>
      <c r="Q26" s="12"/>
      <c r="S26" s="99"/>
      <c r="T26" s="12"/>
      <c r="V26" s="99"/>
      <c r="W26" s="12"/>
      <c r="X26" s="12"/>
      <c r="Y26" s="99"/>
      <c r="Z26" s="12"/>
      <c r="AA26" s="12"/>
      <c r="AB26" s="12"/>
    </row>
    <row r="27" spans="1:30" x14ac:dyDescent="0.2">
      <c r="G27" s="99"/>
      <c r="H27" s="12"/>
      <c r="J27" s="99"/>
      <c r="K27" s="12"/>
      <c r="M27" s="99"/>
      <c r="N27" s="12"/>
      <c r="P27" s="99"/>
      <c r="Q27" s="12"/>
      <c r="S27" s="99"/>
      <c r="T27" s="12"/>
      <c r="V27" s="99"/>
      <c r="W27" s="12"/>
      <c r="X27" s="12"/>
      <c r="Y27" s="99"/>
      <c r="Z27" s="12"/>
      <c r="AA27" s="12"/>
      <c r="AB27" s="12"/>
    </row>
    <row r="28" spans="1:30" x14ac:dyDescent="0.2">
      <c r="G28" s="99"/>
      <c r="H28" s="12"/>
      <c r="J28" s="99"/>
      <c r="K28" s="12"/>
      <c r="M28" s="99"/>
      <c r="N28" s="12"/>
      <c r="P28" s="99"/>
      <c r="Q28" s="12"/>
      <c r="S28" s="99"/>
      <c r="T28" s="12"/>
      <c r="V28" s="99"/>
      <c r="W28" s="12"/>
      <c r="X28" s="12"/>
      <c r="Y28" s="99"/>
      <c r="Z28" s="12"/>
      <c r="AA28" s="12"/>
      <c r="AB28" s="12"/>
    </row>
    <row r="29" spans="1:30" x14ac:dyDescent="0.2">
      <c r="G29" s="99"/>
      <c r="H29" s="12"/>
      <c r="J29" s="99"/>
      <c r="K29" s="12"/>
      <c r="M29" s="99"/>
      <c r="N29" s="12"/>
      <c r="P29" s="99"/>
      <c r="Q29" s="12"/>
      <c r="S29" s="99"/>
      <c r="T29" s="12"/>
      <c r="V29" s="99"/>
      <c r="W29" s="12"/>
      <c r="X29" s="12"/>
      <c r="Y29" s="99"/>
      <c r="Z29" s="12"/>
      <c r="AA29" s="12"/>
      <c r="AB29" s="12"/>
    </row>
    <row r="30" spans="1:30" x14ac:dyDescent="0.2">
      <c r="G30" s="99"/>
      <c r="H30" s="12"/>
      <c r="J30" s="99"/>
      <c r="K30" s="12"/>
      <c r="M30" s="99"/>
      <c r="N30" s="12"/>
      <c r="P30" s="99"/>
      <c r="Q30" s="12"/>
      <c r="S30" s="99"/>
      <c r="T30" s="12"/>
      <c r="V30" s="99"/>
      <c r="W30" s="12"/>
      <c r="X30" s="12"/>
      <c r="Y30" s="99"/>
      <c r="Z30" s="12"/>
      <c r="AA30" s="12"/>
      <c r="AB30" s="12"/>
    </row>
    <row r="31" spans="1:30" x14ac:dyDescent="0.2">
      <c r="G31" s="99"/>
      <c r="H31" s="12"/>
      <c r="J31" s="99"/>
      <c r="K31" s="12"/>
      <c r="M31" s="99"/>
      <c r="N31" s="12"/>
      <c r="P31" s="99"/>
      <c r="Q31" s="12"/>
      <c r="S31" s="99"/>
      <c r="T31" s="12"/>
      <c r="V31" s="99"/>
      <c r="W31" s="12"/>
      <c r="X31" s="12"/>
      <c r="Y31" s="99"/>
      <c r="Z31" s="12"/>
      <c r="AA31" s="12"/>
      <c r="AB31" s="12"/>
    </row>
    <row r="32" spans="1:30" x14ac:dyDescent="0.2">
      <c r="G32" s="99"/>
      <c r="H32" s="12"/>
      <c r="J32" s="99"/>
      <c r="K32" s="12"/>
      <c r="M32" s="99"/>
      <c r="N32" s="12"/>
      <c r="P32" s="99"/>
      <c r="Q32" s="12"/>
      <c r="S32" s="99"/>
      <c r="T32" s="12"/>
      <c r="V32" s="99"/>
      <c r="W32" s="12"/>
      <c r="X32" s="12"/>
      <c r="Y32" s="99"/>
      <c r="Z32" s="12"/>
      <c r="AA32" s="12"/>
      <c r="AB32" s="12"/>
    </row>
    <row r="33" spans="7:28" x14ac:dyDescent="0.2">
      <c r="G33" s="99"/>
      <c r="H33" s="12"/>
      <c r="J33" s="99"/>
      <c r="K33" s="12"/>
      <c r="M33" s="99"/>
      <c r="N33" s="12"/>
      <c r="P33" s="99"/>
      <c r="Q33" s="12"/>
      <c r="S33" s="99"/>
      <c r="T33" s="12"/>
      <c r="V33" s="99"/>
      <c r="W33" s="12"/>
      <c r="X33" s="12"/>
      <c r="Y33" s="99"/>
      <c r="Z33" s="12"/>
      <c r="AA33" s="12"/>
      <c r="AB33" s="12"/>
    </row>
    <row r="34" spans="7:28" x14ac:dyDescent="0.2">
      <c r="G34" s="99"/>
      <c r="H34" s="12"/>
      <c r="J34" s="99"/>
      <c r="K34" s="12"/>
      <c r="M34" s="99"/>
      <c r="N34" s="12"/>
      <c r="P34" s="99"/>
      <c r="Q34" s="12"/>
      <c r="S34" s="99"/>
      <c r="T34" s="12"/>
      <c r="V34" s="99"/>
      <c r="W34" s="12"/>
      <c r="X34" s="12"/>
      <c r="Y34" s="99"/>
      <c r="Z34" s="12"/>
      <c r="AA34" s="12"/>
      <c r="AB34" s="12"/>
    </row>
    <row r="35" spans="7:28" x14ac:dyDescent="0.2">
      <c r="G35" s="99"/>
      <c r="H35" s="12"/>
      <c r="J35" s="99"/>
      <c r="K35" s="12"/>
      <c r="M35" s="99"/>
      <c r="N35" s="12"/>
      <c r="P35" s="99"/>
      <c r="Q35" s="12"/>
      <c r="S35" s="99"/>
      <c r="T35" s="12"/>
      <c r="V35" s="99"/>
      <c r="W35" s="12"/>
      <c r="X35" s="12"/>
      <c r="Y35" s="99"/>
      <c r="Z35" s="12"/>
      <c r="AA35" s="12"/>
      <c r="AB35" s="12"/>
    </row>
    <row r="36" spans="7:28" x14ac:dyDescent="0.2">
      <c r="G36" s="99"/>
      <c r="H36" s="12"/>
      <c r="J36" s="99"/>
      <c r="K36" s="12"/>
      <c r="M36" s="99"/>
      <c r="N36" s="12"/>
      <c r="P36" s="99"/>
      <c r="Q36" s="12"/>
      <c r="S36" s="99"/>
      <c r="T36" s="12"/>
      <c r="V36" s="99"/>
      <c r="W36" s="12"/>
      <c r="X36" s="12"/>
      <c r="Y36" s="99"/>
      <c r="Z36" s="12"/>
      <c r="AA36" s="12"/>
      <c r="AB36" s="12"/>
    </row>
  </sheetData>
  <mergeCells count="12">
    <mergeCell ref="M2:W3"/>
    <mergeCell ref="C3:J3"/>
    <mergeCell ref="C4:J4"/>
    <mergeCell ref="C5:D5"/>
    <mergeCell ref="G9:H9"/>
    <mergeCell ref="J9:K9"/>
    <mergeCell ref="AC9:AD9"/>
    <mergeCell ref="M9:N9"/>
    <mergeCell ref="P9:Q9"/>
    <mergeCell ref="S9:T9"/>
    <mergeCell ref="Y9:Z9"/>
    <mergeCell ref="V9:W9"/>
  </mergeCells>
  <pageMargins left="0.25" right="0.25" top="0.75" bottom="0.75" header="0.3" footer="0.3"/>
  <pageSetup scale="44" orientation="landscape" r:id="rId1"/>
  <headerFooter>
    <oddHeader xml:space="preserve">&amp;R&amp;"Arial,Bold"&amp;14EXHIBIT H
</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view="pageBreakPreview" zoomScale="178" zoomScaleNormal="100" zoomScaleSheetLayoutView="178" workbookViewId="0">
      <selection activeCell="E6" sqref="E6"/>
    </sheetView>
  </sheetViews>
  <sheetFormatPr defaultRowHeight="12.75" x14ac:dyDescent="0.2"/>
  <cols>
    <col min="1" max="1" width="17.28515625" style="250" customWidth="1"/>
    <col min="2" max="2" width="13.5703125" style="250" customWidth="1"/>
    <col min="3" max="3" width="11.85546875" style="250" customWidth="1"/>
    <col min="4" max="4" width="13.5703125" style="249" customWidth="1"/>
    <col min="5" max="5" width="11.42578125" style="250" customWidth="1"/>
    <col min="6" max="6" width="11.7109375" style="250" customWidth="1"/>
    <col min="7" max="16384" width="9.140625" style="250"/>
  </cols>
  <sheetData>
    <row r="1" spans="1:6" x14ac:dyDescent="0.2">
      <c r="A1" s="391" t="s">
        <v>125</v>
      </c>
      <c r="B1" s="391"/>
      <c r="C1" s="391"/>
      <c r="D1" s="391"/>
      <c r="E1" s="391"/>
      <c r="F1" s="391"/>
    </row>
    <row r="2" spans="1:6" x14ac:dyDescent="0.2">
      <c r="A2" s="251" t="s">
        <v>140</v>
      </c>
      <c r="B2" s="392" t="s">
        <v>199</v>
      </c>
      <c r="C2" s="392"/>
      <c r="D2" s="393" t="s">
        <v>140</v>
      </c>
      <c r="E2" s="394"/>
      <c r="F2" s="264"/>
    </row>
    <row r="3" spans="1:6" x14ac:dyDescent="0.2">
      <c r="A3" s="252" t="s">
        <v>127</v>
      </c>
      <c r="B3" s="253">
        <f>+'Program Cost'!K63</f>
        <v>0</v>
      </c>
      <c r="C3" s="254" t="e">
        <f>B3/$B$11</f>
        <v>#REF!</v>
      </c>
      <c r="D3" s="250"/>
      <c r="E3" s="255"/>
    </row>
    <row r="4" spans="1:6" x14ac:dyDescent="0.2">
      <c r="A4" s="252" t="s">
        <v>114</v>
      </c>
      <c r="B4" s="253">
        <f>+'Program Cost'!N61</f>
        <v>0</v>
      </c>
      <c r="C4" s="254" t="e">
        <f t="shared" ref="C4:C10" si="0">B4/$B$11</f>
        <v>#REF!</v>
      </c>
      <c r="D4" s="250"/>
      <c r="E4" s="255"/>
    </row>
    <row r="5" spans="1:6" x14ac:dyDescent="0.2">
      <c r="A5" s="252" t="s">
        <v>115</v>
      </c>
      <c r="B5" s="253">
        <f>+'Program Cost'!Q61</f>
        <v>0</v>
      </c>
      <c r="C5" s="254" t="e">
        <f t="shared" si="0"/>
        <v>#REF!</v>
      </c>
      <c r="D5" s="250"/>
      <c r="E5" s="255"/>
    </row>
    <row r="6" spans="1:6" x14ac:dyDescent="0.2">
      <c r="A6" s="252" t="s">
        <v>126</v>
      </c>
      <c r="B6" s="253">
        <f>+'Program Cost'!T61</f>
        <v>0</v>
      </c>
      <c r="C6" s="254" t="e">
        <f t="shared" si="0"/>
        <v>#REF!</v>
      </c>
      <c r="D6" s="250"/>
      <c r="E6" s="255"/>
    </row>
    <row r="7" spans="1:6" x14ac:dyDescent="0.2">
      <c r="A7" s="252" t="s">
        <v>211</v>
      </c>
      <c r="B7" s="253">
        <f>+'Program Cost'!AA61</f>
        <v>0</v>
      </c>
      <c r="C7" s="254" t="e">
        <f t="shared" si="0"/>
        <v>#REF!</v>
      </c>
      <c r="D7" s="250"/>
      <c r="E7" s="255"/>
    </row>
    <row r="8" spans="1:6" x14ac:dyDescent="0.2">
      <c r="A8" s="252" t="s">
        <v>210</v>
      </c>
      <c r="B8" s="253" t="e">
        <f>+'Program Cost'!#REF!</f>
        <v>#REF!</v>
      </c>
      <c r="C8" s="254" t="e">
        <f t="shared" si="0"/>
        <v>#REF!</v>
      </c>
      <c r="D8" s="250"/>
      <c r="E8" s="255"/>
    </row>
    <row r="9" spans="1:6" x14ac:dyDescent="0.2">
      <c r="A9" s="252" t="s">
        <v>124</v>
      </c>
      <c r="B9" s="253">
        <f>+'Program Cost'!AD61</f>
        <v>0</v>
      </c>
      <c r="C9" s="254" t="e">
        <f t="shared" si="0"/>
        <v>#REF!</v>
      </c>
      <c r="D9" s="250"/>
      <c r="E9" s="255"/>
    </row>
    <row r="10" spans="1:6" x14ac:dyDescent="0.2">
      <c r="A10" s="252" t="s">
        <v>128</v>
      </c>
      <c r="B10" s="253" t="e">
        <f>+'Program Cost'!#REF!</f>
        <v>#REF!</v>
      </c>
      <c r="C10" s="254" t="e">
        <f t="shared" si="0"/>
        <v>#REF!</v>
      </c>
      <c r="D10" s="250"/>
      <c r="E10" s="255"/>
    </row>
    <row r="11" spans="1:6" x14ac:dyDescent="0.2">
      <c r="B11" s="256" t="e">
        <f>+SUM(B3:B10)</f>
        <v>#REF!</v>
      </c>
      <c r="C11" s="254" t="e">
        <f>SUM(C3:C10)</f>
        <v>#REF!</v>
      </c>
      <c r="D11" s="250"/>
      <c r="E11" s="257"/>
    </row>
    <row r="12" spans="1:6" x14ac:dyDescent="0.2">
      <c r="B12" s="203"/>
      <c r="C12" s="258"/>
      <c r="D12" s="259"/>
      <c r="E12" s="260"/>
      <c r="F12" s="261" t="s">
        <v>140</v>
      </c>
    </row>
    <row r="13" spans="1:6" x14ac:dyDescent="0.2">
      <c r="A13" s="395" t="s">
        <v>189</v>
      </c>
      <c r="B13" s="395"/>
      <c r="C13" s="395"/>
      <c r="D13" s="395"/>
      <c r="E13" s="395"/>
      <c r="F13" s="395"/>
    </row>
    <row r="14" spans="1:6" ht="25.5" x14ac:dyDescent="0.2">
      <c r="A14" s="306"/>
      <c r="B14" s="307" t="s">
        <v>114</v>
      </c>
      <c r="C14" s="308" t="s">
        <v>115</v>
      </c>
      <c r="D14" s="309" t="s">
        <v>172</v>
      </c>
      <c r="E14" s="310" t="s">
        <v>127</v>
      </c>
      <c r="F14" s="262" t="s">
        <v>191</v>
      </c>
    </row>
    <row r="15" spans="1:6" x14ac:dyDescent="0.2">
      <c r="A15" s="311" t="s">
        <v>190</v>
      </c>
      <c r="B15" s="312">
        <v>14277</v>
      </c>
      <c r="C15" s="313">
        <v>15232</v>
      </c>
      <c r="D15" s="314">
        <v>4136</v>
      </c>
      <c r="E15" s="314">
        <v>26355</v>
      </c>
      <c r="F15" s="315">
        <f>ROUND(B15+C15+D15+E15,0)</f>
        <v>60000</v>
      </c>
    </row>
    <row r="16" spans="1:6" x14ac:dyDescent="0.2">
      <c r="A16" s="263"/>
      <c r="B16" s="197"/>
      <c r="C16" s="258"/>
      <c r="D16" s="199"/>
      <c r="E16" s="199"/>
    </row>
    <row r="17" spans="1:5" x14ac:dyDescent="0.2">
      <c r="A17" s="263"/>
      <c r="B17" s="197"/>
      <c r="C17" s="258"/>
      <c r="D17" s="199"/>
      <c r="E17" s="199"/>
    </row>
    <row r="18" spans="1:5" x14ac:dyDescent="0.2">
      <c r="A18" s="263"/>
      <c r="B18" s="197"/>
      <c r="C18" s="258"/>
      <c r="D18" s="199"/>
      <c r="E18" s="199"/>
    </row>
    <row r="19" spans="1:5" x14ac:dyDescent="0.2">
      <c r="A19" s="263"/>
      <c r="B19" s="197"/>
      <c r="C19" s="258"/>
      <c r="D19" s="199"/>
      <c r="E19" s="199"/>
    </row>
    <row r="20" spans="1:5" x14ac:dyDescent="0.2">
      <c r="A20" s="263"/>
      <c r="B20" s="197"/>
      <c r="C20" s="258"/>
      <c r="D20" s="199"/>
      <c r="E20" s="199"/>
    </row>
    <row r="21" spans="1:5" x14ac:dyDescent="0.2">
      <c r="A21" s="263"/>
      <c r="B21" s="197"/>
      <c r="C21" s="258"/>
      <c r="D21" s="199"/>
      <c r="E21" s="199"/>
    </row>
    <row r="22" spans="1:5" x14ac:dyDescent="0.2">
      <c r="A22" s="263"/>
      <c r="B22" s="197"/>
      <c r="C22" s="258"/>
      <c r="D22" s="199"/>
      <c r="E22" s="199"/>
    </row>
    <row r="23" spans="1:5" x14ac:dyDescent="0.2">
      <c r="A23" s="263"/>
      <c r="B23" s="198"/>
      <c r="C23" s="258"/>
      <c r="D23" s="199"/>
      <c r="E23" s="199"/>
    </row>
  </sheetData>
  <mergeCells count="4">
    <mergeCell ref="A1:F1"/>
    <mergeCell ref="B2:C2"/>
    <mergeCell ref="D2:E2"/>
    <mergeCell ref="A13:F13"/>
  </mergeCells>
  <pageMargins left="0.7" right="0.7" top="0.75" bottom="0.75" header="0.3" footer="0.3"/>
  <pageSetup scale="66"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4:N12"/>
  <sheetViews>
    <sheetView topLeftCell="A4" workbookViewId="0">
      <selection activeCell="J15" sqref="J15"/>
    </sheetView>
  </sheetViews>
  <sheetFormatPr defaultRowHeight="12.75" x14ac:dyDescent="0.2"/>
  <cols>
    <col min="4" max="4" width="17.7109375" customWidth="1"/>
    <col min="5" max="5" width="21.7109375" bestFit="1" customWidth="1"/>
    <col min="6" max="6" width="18.28515625" customWidth="1"/>
    <col min="7" max="7" width="17.85546875" customWidth="1"/>
    <col min="8" max="8" width="17.5703125" customWidth="1"/>
    <col min="9" max="9" width="35.85546875" customWidth="1"/>
  </cols>
  <sheetData>
    <row r="4" spans="4:14" ht="13.5" thickBot="1" x14ac:dyDescent="0.25"/>
    <row r="5" spans="4:14" ht="13.5" thickBot="1" x14ac:dyDescent="0.25">
      <c r="D5" s="396" t="s">
        <v>178</v>
      </c>
      <c r="E5" s="397"/>
      <c r="F5" s="397"/>
      <c r="G5" s="397"/>
      <c r="H5" s="397"/>
      <c r="I5" s="398"/>
    </row>
    <row r="6" spans="4:14" x14ac:dyDescent="0.2">
      <c r="D6" s="187"/>
      <c r="E6" s="161"/>
      <c r="F6" s="161"/>
      <c r="G6" s="161"/>
      <c r="H6" s="161"/>
      <c r="I6" s="162"/>
    </row>
    <row r="7" spans="4:14" ht="25.5" x14ac:dyDescent="0.2">
      <c r="D7" s="188" t="s">
        <v>179</v>
      </c>
      <c r="E7" s="189" t="s">
        <v>180</v>
      </c>
      <c r="F7" s="190" t="s">
        <v>181</v>
      </c>
      <c r="G7" s="190" t="s">
        <v>182</v>
      </c>
      <c r="H7" s="190" t="s">
        <v>183</v>
      </c>
      <c r="I7" s="191" t="s">
        <v>184</v>
      </c>
    </row>
    <row r="8" spans="4:14" ht="25.5" x14ac:dyDescent="0.2">
      <c r="D8" s="192" t="e">
        <f>Narrative!#REF!</f>
        <v>#REF!</v>
      </c>
      <c r="E8" s="193" t="s">
        <v>185</v>
      </c>
      <c r="F8" s="193"/>
      <c r="G8" s="194"/>
      <c r="H8" s="194"/>
      <c r="I8" s="195"/>
      <c r="N8">
        <f>87.25+26.25</f>
        <v>113.5</v>
      </c>
    </row>
    <row r="9" spans="4:14" ht="25.5" x14ac:dyDescent="0.2">
      <c r="D9" s="192" t="e">
        <f>Narrative!#REF!</f>
        <v>#REF!</v>
      </c>
      <c r="E9" s="193" t="s">
        <v>186</v>
      </c>
      <c r="F9" s="193"/>
      <c r="G9" s="194"/>
      <c r="H9" s="194"/>
      <c r="I9" s="196"/>
    </row>
    <row r="10" spans="4:14" ht="25.5" x14ac:dyDescent="0.2">
      <c r="D10" s="192" t="e">
        <f>Narrative!#REF!</f>
        <v>#REF!</v>
      </c>
      <c r="E10" s="193" t="s">
        <v>117</v>
      </c>
      <c r="F10" s="202">
        <f>G10+H10</f>
        <v>200.75</v>
      </c>
      <c r="G10" s="194">
        <v>174.5</v>
      </c>
      <c r="H10" s="194">
        <v>26.25</v>
      </c>
      <c r="I10" s="195" t="s">
        <v>188</v>
      </c>
    </row>
    <row r="11" spans="4:14" x14ac:dyDescent="0.2">
      <c r="D11" s="192" t="e">
        <f>Narrative!#REF!</f>
        <v>#REF!</v>
      </c>
      <c r="E11" s="193" t="s">
        <v>117</v>
      </c>
      <c r="F11" s="193"/>
      <c r="G11" s="194"/>
      <c r="H11" s="194"/>
      <c r="I11" s="196"/>
    </row>
    <row r="12" spans="4:14" x14ac:dyDescent="0.2">
      <c r="D12" s="192" t="e">
        <f>Narrative!#REF!</f>
        <v>#REF!</v>
      </c>
      <c r="E12" s="193" t="s">
        <v>187</v>
      </c>
      <c r="F12" s="193"/>
      <c r="G12" s="194"/>
      <c r="H12" s="194"/>
      <c r="I12" s="196"/>
    </row>
  </sheetData>
  <mergeCells count="1">
    <mergeCell ref="D5:I5"/>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6070578AB04554CA531AA7FC668D2DD" ma:contentTypeVersion="0" ma:contentTypeDescription="Create a new document." ma:contentTypeScope="" ma:versionID="f46f1f844d931997d84737807539fb1f">
  <xsd:schema xmlns:xsd="http://www.w3.org/2001/XMLSchema" xmlns:p="http://schemas.microsoft.com/office/2006/metadata/properties" targetNamespace="http://schemas.microsoft.com/office/2006/metadata/properties" ma:root="true" ma:fieldsID="4aeb20c0e3442673af7ee1078645876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Props1.xml><?xml version="1.0" encoding="utf-8"?>
<ds:datastoreItem xmlns:ds="http://schemas.openxmlformats.org/officeDocument/2006/customXml" ds:itemID="{CF31FE1D-8804-46D7-BAC4-7CE3ED85AD47}">
  <ds:schemaRefs>
    <ds:schemaRef ds:uri="http://schemas.microsoft.com/sharepoint/v3/contenttype/forms"/>
  </ds:schemaRefs>
</ds:datastoreItem>
</file>

<file path=customXml/itemProps2.xml><?xml version="1.0" encoding="utf-8"?>
<ds:datastoreItem xmlns:ds="http://schemas.openxmlformats.org/officeDocument/2006/customXml" ds:itemID="{1067FCE9-04F3-4766-AD55-4DC86E4ADA23}">
  <ds:schemaRefs>
    <ds:schemaRef ds:uri="http://purl.org/dc/terms/"/>
    <ds:schemaRef ds:uri="http://schemas.openxmlformats.org/package/2006/metadata/core-properties"/>
    <ds:schemaRef ds:uri="http://schemas.microsoft.com/office/2006/documentManagement/types"/>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53827139-E2AE-4ED1-9010-03E93EAEC62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5</vt:i4>
      </vt:variant>
    </vt:vector>
  </HeadingPairs>
  <TitlesOfParts>
    <vt:vector size="12" baseType="lpstr">
      <vt:lpstr>Program Cost at Current Staffin</vt:lpstr>
      <vt:lpstr>Program Cost W-Min Staff (A)</vt:lpstr>
      <vt:lpstr>Program Cost</vt:lpstr>
      <vt:lpstr>Narrative</vt:lpstr>
      <vt:lpstr>Administrative</vt:lpstr>
      <vt:lpstr>Funding </vt:lpstr>
      <vt:lpstr>Insurance</vt:lpstr>
      <vt:lpstr>Administrative!Print_Area</vt:lpstr>
      <vt:lpstr>'Funding '!Print_Area</vt:lpstr>
      <vt:lpstr>Narrative!Print_Area</vt:lpstr>
      <vt:lpstr>'Program Cost'!Print_Area</vt:lpstr>
      <vt:lpstr>'Program Cost at Current Staffin'!Print_Area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grant request operating budget</dc:title>
  <dc:creator>Tony</dc:creator>
  <cp:lastModifiedBy>Robert Smith</cp:lastModifiedBy>
  <cp:lastPrinted>2020-08-17T18:46:36Z</cp:lastPrinted>
  <dcterms:created xsi:type="dcterms:W3CDTF">1999-09-01T14:04:38Z</dcterms:created>
  <dcterms:modified xsi:type="dcterms:W3CDTF">2024-07-18T16:50:49Z</dcterms:modified>
</cp:coreProperties>
</file>